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livemadeiraedu-my.sharepoint.com/personal/filipagabreu_edu_madeira_gov_pt/Documents/Ano letivo 20202021/site/"/>
    </mc:Choice>
  </mc:AlternateContent>
  <xr:revisionPtr revIDLastSave="1" documentId="11_E4B4CE04E029DAE95D5DFCB928E7815CE744705C" xr6:coauthVersionLast="45" xr6:coauthVersionMax="47" xr10:uidLastSave="{A62A2D02-5AA9-48AF-BFCB-C72436F58C7D}"/>
  <workbookProtection workbookAlgorithmName="SHA-512" workbookHashValue="dlCRu8or9AxIsdh5NwF74c2Ar/xt3q/cDSEyepecGDVpgBRIxH07kt3L5Rl0/sWI6jMNK8vRIJ1ilAEWjV/EQg==" workbookSaltValue="wNkRZhz0zbg6SzW3YLsvfA==" workbookSpinCount="100000" lockStructure="1"/>
  <bookViews>
    <workbookView xWindow="-108" yWindow="-108" windowWidth="23256" windowHeight="12576" tabRatio="765" activeTab="8" xr2:uid="{00000000-000D-0000-FFFF-FFFF00000000}"/>
  </bookViews>
  <sheets>
    <sheet name="Identificação" sheetId="1" r:id="rId1"/>
    <sheet name="Instruções" sheetId="2" r:id="rId2"/>
    <sheet name="FAQ's" sheetId="3" r:id="rId3"/>
    <sheet name="Validação" sheetId="4" r:id="rId4"/>
    <sheet name="Recursos Humanos" sheetId="5" r:id="rId5"/>
    <sheet name="Estrut. Etária" sheetId="6" r:id="rId6"/>
    <sheet name="Estrut. Antiguidades" sheetId="7" r:id="rId7"/>
    <sheet name="Trab. Estrangeiros" sheetId="8" r:id="rId8"/>
    <sheet name="Estrut. Habilitacional" sheetId="9" r:id="rId9"/>
    <sheet name="Admissões" sheetId="10" r:id="rId10"/>
    <sheet name="Saídas" sheetId="11" r:id="rId11"/>
    <sheet name="Saídas Nomeados" sheetId="12" r:id="rId12"/>
    <sheet name="Saídas Contratados" sheetId="13" r:id="rId13"/>
    <sheet name="Postos de Trabalho" sheetId="14" r:id="rId14"/>
    <sheet name="Alter. Posic. e Promoções" sheetId="15" r:id="rId15"/>
    <sheet name="Modalidade de Horário" sheetId="16" r:id="rId16"/>
    <sheet name="Trabalho Extraord." sheetId="17" r:id="rId17"/>
    <sheet name="Ausências Trabalho" sheetId="18" r:id="rId18"/>
    <sheet name="Horas Não Trabalhadas" sheetId="19" r:id="rId19"/>
    <sheet name="Encargos com Pessoal" sheetId="20" r:id="rId20"/>
    <sheet name="Acidentes em Serviço" sheetId="21" r:id="rId21"/>
    <sheet name="Doenças Profissionais" sheetId="22" r:id="rId22"/>
    <sheet name="Higiene Segurança Trab." sheetId="23" r:id="rId23"/>
    <sheet name="Custos Prevenção Acidentes" sheetId="24" r:id="rId24"/>
    <sheet name="Formação Prof Niveis Custos" sheetId="25" r:id="rId25"/>
    <sheet name="Prestações Sociais Acção Social" sheetId="26" r:id="rId26"/>
    <sheet name="Relaç Profis Comissões Discipli" sheetId="27" r:id="rId27"/>
    <sheet name="Distribuição Geográfica " sheetId="28" r:id="rId28"/>
    <sheet name="Cobertura de Mapas" sheetId="29" r:id="rId29"/>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Custos'!$A$1:$M$28</definedName>
    <definedName name="_xlnm.Print_Area" localSheetId="22">'Higiene Segurança Trab.'!$A$1:$C$23</definedName>
    <definedName name="_xlnm.Print_Area" localSheetId="18">'Horas Não Trabalhadas'!$A$1:$N$16</definedName>
    <definedName name="_xlnm.Print_Area" localSheetId="0">Identificação!$A$1:$P$30</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Humanos'!$A$2:$N$73</definedName>
    <definedName name="_xlnm.Print_Area" localSheetId="26">'Relaç Profis Comissões Discipli'!$A$1:$C$25</definedName>
    <definedName name="_xlnm.Print_Area" localSheetId="10">Saídas!$A$1:$N$24</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91028"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9" l="1"/>
  <c r="A1" i="29"/>
  <c r="M38" i="28"/>
  <c r="L38" i="28"/>
  <c r="K38" i="28"/>
  <c r="J38" i="28"/>
  <c r="I38" i="28"/>
  <c r="H38" i="28"/>
  <c r="G38" i="28"/>
  <c r="F38" i="28"/>
  <c r="E38" i="28"/>
  <c r="D38" i="28"/>
  <c r="M37" i="28"/>
  <c r="L37" i="28"/>
  <c r="K37" i="28"/>
  <c r="J37" i="28"/>
  <c r="I37" i="28"/>
  <c r="H37" i="28"/>
  <c r="G37" i="28"/>
  <c r="F37" i="28"/>
  <c r="E37" i="28"/>
  <c r="D37" i="28"/>
  <c r="M36" i="28"/>
  <c r="L36" i="28"/>
  <c r="K36" i="28"/>
  <c r="J36" i="28"/>
  <c r="I36" i="28"/>
  <c r="H36" i="28"/>
  <c r="G36" i="28"/>
  <c r="F36" i="28"/>
  <c r="E36" i="28"/>
  <c r="D36" i="28"/>
  <c r="N35" i="28"/>
  <c r="O34" i="28"/>
  <c r="N34" i="28"/>
  <c r="M33" i="28"/>
  <c r="L33" i="28"/>
  <c r="K33" i="28"/>
  <c r="J33" i="28"/>
  <c r="I33" i="28"/>
  <c r="H33" i="28"/>
  <c r="G33" i="28"/>
  <c r="F33" i="28"/>
  <c r="E33" i="28"/>
  <c r="D33" i="28"/>
  <c r="N32" i="28"/>
  <c r="O31" i="28"/>
  <c r="N31" i="28"/>
  <c r="M30" i="28"/>
  <c r="L30" i="28"/>
  <c r="K30" i="28"/>
  <c r="J30" i="28"/>
  <c r="I30" i="28"/>
  <c r="H30" i="28"/>
  <c r="G30" i="28"/>
  <c r="F30" i="28"/>
  <c r="E30" i="28"/>
  <c r="D30" i="28"/>
  <c r="N29" i="28"/>
  <c r="O28" i="28"/>
  <c r="N28" i="28"/>
  <c r="M27" i="28"/>
  <c r="L27" i="28"/>
  <c r="K27" i="28"/>
  <c r="J27" i="28"/>
  <c r="I27" i="28"/>
  <c r="H27" i="28"/>
  <c r="G27" i="28"/>
  <c r="F27" i="28"/>
  <c r="E27" i="28"/>
  <c r="D27" i="28"/>
  <c r="N26" i="28"/>
  <c r="O25" i="28"/>
  <c r="N25" i="28"/>
  <c r="M24" i="28"/>
  <c r="L24" i="28"/>
  <c r="K24" i="28"/>
  <c r="J24" i="28"/>
  <c r="I24" i="28"/>
  <c r="H24" i="28"/>
  <c r="G24" i="28"/>
  <c r="F24" i="28"/>
  <c r="E24" i="28"/>
  <c r="D24" i="28"/>
  <c r="N23" i="28"/>
  <c r="O22" i="28"/>
  <c r="N22" i="28"/>
  <c r="M21" i="28"/>
  <c r="L21" i="28"/>
  <c r="K21" i="28"/>
  <c r="J21" i="28"/>
  <c r="I21" i="28"/>
  <c r="H21" i="28"/>
  <c r="G21" i="28"/>
  <c r="F21" i="28"/>
  <c r="E21" i="28"/>
  <c r="D21" i="28"/>
  <c r="N20" i="28"/>
  <c r="O19" i="28"/>
  <c r="N19" i="28"/>
  <c r="M18" i="28"/>
  <c r="L18" i="28"/>
  <c r="K18" i="28"/>
  <c r="J18" i="28"/>
  <c r="I18" i="28"/>
  <c r="H18" i="28"/>
  <c r="G18" i="28"/>
  <c r="F18" i="28"/>
  <c r="E18" i="28"/>
  <c r="D18" i="28"/>
  <c r="N17" i="28"/>
  <c r="O16" i="28"/>
  <c r="N16" i="28"/>
  <c r="M15" i="28"/>
  <c r="L15" i="28"/>
  <c r="K15" i="28"/>
  <c r="J15" i="28"/>
  <c r="I15" i="28"/>
  <c r="H15" i="28"/>
  <c r="G15" i="28"/>
  <c r="F15" i="28"/>
  <c r="E15" i="28"/>
  <c r="D15" i="28"/>
  <c r="N14" i="28"/>
  <c r="O13" i="28"/>
  <c r="N13" i="28"/>
  <c r="M12" i="28"/>
  <c r="L12" i="28"/>
  <c r="K12" i="28"/>
  <c r="J12" i="28"/>
  <c r="I12" i="28"/>
  <c r="H12" i="28"/>
  <c r="G12" i="28"/>
  <c r="F12" i="28"/>
  <c r="E12" i="28"/>
  <c r="D12" i="28"/>
  <c r="N11" i="28"/>
  <c r="O10" i="28"/>
  <c r="N10" i="28"/>
  <c r="M9" i="28"/>
  <c r="L9" i="28"/>
  <c r="K9" i="28"/>
  <c r="J9" i="28"/>
  <c r="I9" i="28"/>
  <c r="H9" i="28"/>
  <c r="G9" i="28"/>
  <c r="F9" i="28"/>
  <c r="E9" i="28"/>
  <c r="D9" i="28"/>
  <c r="N8" i="28"/>
  <c r="O7" i="28"/>
  <c r="N7" i="28"/>
  <c r="M6" i="28"/>
  <c r="L6" i="28"/>
  <c r="K6" i="28"/>
  <c r="J6" i="28"/>
  <c r="I6" i="28"/>
  <c r="H6" i="28"/>
  <c r="G6" i="28"/>
  <c r="F6" i="28"/>
  <c r="E6" i="28"/>
  <c r="D6" i="28"/>
  <c r="N5" i="28"/>
  <c r="O4" i="28"/>
  <c r="N4" i="28"/>
  <c r="A1" i="28"/>
  <c r="D22" i="27"/>
  <c r="D21" i="27"/>
  <c r="D20" i="27"/>
  <c r="D19" i="27"/>
  <c r="D18" i="27"/>
  <c r="D17" i="27"/>
  <c r="C16" i="27"/>
  <c r="F17" i="27" s="1"/>
  <c r="D14" i="27"/>
  <c r="D13" i="27"/>
  <c r="F12" i="27"/>
  <c r="D12" i="27"/>
  <c r="D9" i="27"/>
  <c r="D8" i="27"/>
  <c r="D5" i="27"/>
  <c r="A1" i="27"/>
  <c r="D23" i="26"/>
  <c r="D20" i="26"/>
  <c r="D19" i="26"/>
  <c r="D18" i="26"/>
  <c r="D17" i="26"/>
  <c r="D16" i="26"/>
  <c r="D15" i="26"/>
  <c r="D14" i="26"/>
  <c r="D11" i="26"/>
  <c r="D10" i="26"/>
  <c r="D9" i="26"/>
  <c r="D8" i="26"/>
  <c r="D7" i="26"/>
  <c r="D6" i="26"/>
  <c r="D5" i="26"/>
  <c r="D4" i="26"/>
  <c r="A1" i="26"/>
  <c r="L20" i="25"/>
  <c r="K20" i="25"/>
  <c r="J20" i="25"/>
  <c r="I20" i="25"/>
  <c r="H20" i="25"/>
  <c r="G20" i="25"/>
  <c r="F20" i="25"/>
  <c r="E20" i="25"/>
  <c r="D20" i="25"/>
  <c r="C20" i="25"/>
  <c r="N19" i="25"/>
  <c r="N18" i="25"/>
  <c r="P17" i="25"/>
  <c r="N15" i="25"/>
  <c r="M15" i="25"/>
  <c r="N14" i="25"/>
  <c r="M14" i="25"/>
  <c r="L13" i="25"/>
  <c r="K13" i="25"/>
  <c r="J13" i="25"/>
  <c r="I13" i="25"/>
  <c r="H13" i="25"/>
  <c r="G13" i="25"/>
  <c r="F13" i="25"/>
  <c r="E13" i="25"/>
  <c r="D13" i="25"/>
  <c r="C13" i="25"/>
  <c r="N12" i="25"/>
  <c r="M12" i="25"/>
  <c r="N11" i="25"/>
  <c r="M11" i="25"/>
  <c r="L10" i="25"/>
  <c r="K10" i="25"/>
  <c r="J10" i="25"/>
  <c r="I10" i="25"/>
  <c r="H10" i="25"/>
  <c r="G10" i="25"/>
  <c r="F10" i="25"/>
  <c r="E10" i="25"/>
  <c r="D10" i="25"/>
  <c r="C10" i="25"/>
  <c r="N7" i="25"/>
  <c r="N6" i="25"/>
  <c r="K5" i="25"/>
  <c r="H5" i="25"/>
  <c r="F5" i="25"/>
  <c r="C5" i="25"/>
  <c r="A1" i="25"/>
  <c r="D10" i="24"/>
  <c r="D7" i="24"/>
  <c r="D6" i="24"/>
  <c r="D5" i="24"/>
  <c r="F4" i="24"/>
  <c r="D4" i="24"/>
  <c r="A1" i="24"/>
  <c r="D20" i="23"/>
  <c r="D19" i="23"/>
  <c r="E16" i="23"/>
  <c r="D14" i="23"/>
  <c r="D13" i="23"/>
  <c r="D10" i="23"/>
  <c r="D9" i="23"/>
  <c r="D8" i="23"/>
  <c r="D7" i="23"/>
  <c r="D6" i="23"/>
  <c r="D5" i="23"/>
  <c r="C4" i="23"/>
  <c r="A1" i="23"/>
  <c r="E8" i="22"/>
  <c r="E7" i="22"/>
  <c r="E6" i="22"/>
  <c r="E5" i="22"/>
  <c r="E4" i="22"/>
  <c r="A1" i="22"/>
  <c r="K14" i="21"/>
  <c r="G14" i="21"/>
  <c r="C14" i="21"/>
  <c r="K13" i="21"/>
  <c r="G13" i="21"/>
  <c r="C13" i="21"/>
  <c r="K12" i="21"/>
  <c r="G12" i="21"/>
  <c r="C12" i="21"/>
  <c r="K11" i="21"/>
  <c r="G11" i="21"/>
  <c r="C11" i="21"/>
  <c r="K10" i="21"/>
  <c r="G10" i="21"/>
  <c r="C10" i="21"/>
  <c r="I9" i="21"/>
  <c r="H9" i="21"/>
  <c r="E9" i="21"/>
  <c r="D9" i="21"/>
  <c r="K8" i="21"/>
  <c r="G8" i="21"/>
  <c r="C8" i="21"/>
  <c r="I7" i="21"/>
  <c r="H7" i="21"/>
  <c r="E7" i="21"/>
  <c r="D7" i="21"/>
  <c r="N6" i="21"/>
  <c r="H60" i="4" s="1"/>
  <c r="K6" i="21"/>
  <c r="I6" i="21"/>
  <c r="H6" i="21"/>
  <c r="E6" i="21"/>
  <c r="D6" i="21"/>
  <c r="A1" i="21"/>
  <c r="N26" i="20"/>
  <c r="E26" i="20"/>
  <c r="E23" i="20"/>
  <c r="E22" i="20"/>
  <c r="D21" i="20"/>
  <c r="F21" i="20" s="1"/>
  <c r="D20" i="20"/>
  <c r="E19" i="20"/>
  <c r="E18" i="20"/>
  <c r="E17" i="20"/>
  <c r="E16" i="20"/>
  <c r="E15" i="20"/>
  <c r="E14" i="20"/>
  <c r="E13" i="20"/>
  <c r="E12" i="20"/>
  <c r="E11" i="20"/>
  <c r="E10" i="20"/>
  <c r="E9" i="20"/>
  <c r="E8" i="20"/>
  <c r="E7" i="20"/>
  <c r="E6" i="20"/>
  <c r="E5" i="20"/>
  <c r="E4" i="20"/>
  <c r="A1" i="20"/>
  <c r="M9" i="19"/>
  <c r="L9" i="19"/>
  <c r="K9" i="19"/>
  <c r="J9" i="19"/>
  <c r="I9" i="19"/>
  <c r="H9" i="19"/>
  <c r="G9" i="19"/>
  <c r="F9" i="19"/>
  <c r="E9" i="19"/>
  <c r="D9" i="19"/>
  <c r="N8" i="19"/>
  <c r="O7" i="19"/>
  <c r="N7" i="19"/>
  <c r="M6" i="19"/>
  <c r="L6" i="19"/>
  <c r="K6" i="19"/>
  <c r="J6" i="19"/>
  <c r="I6" i="19"/>
  <c r="H6" i="19"/>
  <c r="G6" i="19"/>
  <c r="F6" i="19"/>
  <c r="E6" i="19"/>
  <c r="D6" i="19"/>
  <c r="N5" i="19"/>
  <c r="O4" i="19"/>
  <c r="N4" i="19"/>
  <c r="A1" i="19"/>
  <c r="K45" i="18"/>
  <c r="J45" i="18"/>
  <c r="M44" i="18"/>
  <c r="L44" i="18"/>
  <c r="I44" i="18"/>
  <c r="H44" i="18"/>
  <c r="G44" i="18"/>
  <c r="F44" i="18"/>
  <c r="E44" i="18"/>
  <c r="D44" i="18"/>
  <c r="M43" i="18"/>
  <c r="M45" i="18" s="1"/>
  <c r="L43" i="18"/>
  <c r="I43" i="18"/>
  <c r="H43" i="18"/>
  <c r="H45" i="18" s="1"/>
  <c r="G43" i="18"/>
  <c r="G45" i="18" s="1"/>
  <c r="F43" i="18"/>
  <c r="F45" i="18" s="1"/>
  <c r="E43" i="18"/>
  <c r="E45" i="18" s="1"/>
  <c r="D43" i="18"/>
  <c r="D45" i="18" s="1"/>
  <c r="M42" i="18"/>
  <c r="L42" i="18"/>
  <c r="K42" i="18"/>
  <c r="J42" i="18"/>
  <c r="I42" i="18"/>
  <c r="H42" i="18"/>
  <c r="G42" i="18"/>
  <c r="F42" i="18"/>
  <c r="E42" i="18"/>
  <c r="D42" i="18"/>
  <c r="N41" i="18"/>
  <c r="O40" i="18"/>
  <c r="N40" i="18"/>
  <c r="M39" i="18"/>
  <c r="L39" i="18"/>
  <c r="K39" i="18"/>
  <c r="J39" i="18"/>
  <c r="I39" i="18"/>
  <c r="H39" i="18"/>
  <c r="G39" i="18"/>
  <c r="F39" i="18"/>
  <c r="E39" i="18"/>
  <c r="D39" i="18"/>
  <c r="N38" i="18"/>
  <c r="O37" i="18"/>
  <c r="N37" i="18"/>
  <c r="M36" i="18"/>
  <c r="L36" i="18"/>
  <c r="K36" i="18"/>
  <c r="J36" i="18"/>
  <c r="I36" i="18"/>
  <c r="H36" i="18"/>
  <c r="G36" i="18"/>
  <c r="F36" i="18"/>
  <c r="E36" i="18"/>
  <c r="D36" i="18"/>
  <c r="N35" i="18"/>
  <c r="O34" i="18"/>
  <c r="N34" i="18"/>
  <c r="M33" i="18"/>
  <c r="L33" i="18"/>
  <c r="K33" i="18"/>
  <c r="J33" i="18"/>
  <c r="I33" i="18"/>
  <c r="H33" i="18"/>
  <c r="G33" i="18"/>
  <c r="F33" i="18"/>
  <c r="E33" i="18"/>
  <c r="D33" i="18"/>
  <c r="N32" i="18"/>
  <c r="O31" i="18"/>
  <c r="N31" i="18"/>
  <c r="M30" i="18"/>
  <c r="L30" i="18"/>
  <c r="K30" i="18"/>
  <c r="J30" i="18"/>
  <c r="I30" i="18"/>
  <c r="H30" i="18"/>
  <c r="G30" i="18"/>
  <c r="F30" i="18"/>
  <c r="E30" i="18"/>
  <c r="D30" i="18"/>
  <c r="N29" i="18"/>
  <c r="O28" i="18"/>
  <c r="N28" i="18"/>
  <c r="M27" i="18"/>
  <c r="L27" i="18"/>
  <c r="K27" i="18"/>
  <c r="J27" i="18"/>
  <c r="I27" i="18"/>
  <c r="H27" i="18"/>
  <c r="G27" i="18"/>
  <c r="F27" i="18"/>
  <c r="E27" i="18"/>
  <c r="D27" i="18"/>
  <c r="N26" i="18"/>
  <c r="O25" i="18"/>
  <c r="N25" i="18"/>
  <c r="M24" i="18"/>
  <c r="L24" i="18"/>
  <c r="K24" i="18"/>
  <c r="J24" i="18"/>
  <c r="I24" i="18"/>
  <c r="H24" i="18"/>
  <c r="G24" i="18"/>
  <c r="F24" i="18"/>
  <c r="E24" i="18"/>
  <c r="D24" i="18"/>
  <c r="N23" i="18"/>
  <c r="O22" i="18"/>
  <c r="N22" i="18"/>
  <c r="M21" i="18"/>
  <c r="L21" i="18"/>
  <c r="K21" i="18"/>
  <c r="J21" i="18"/>
  <c r="I21" i="18"/>
  <c r="H21" i="18"/>
  <c r="G21" i="18"/>
  <c r="F21" i="18"/>
  <c r="E21" i="18"/>
  <c r="D21" i="18"/>
  <c r="N20" i="18"/>
  <c r="O19" i="18"/>
  <c r="N19" i="18"/>
  <c r="M18" i="18"/>
  <c r="L18" i="18"/>
  <c r="K18" i="18"/>
  <c r="J18" i="18"/>
  <c r="I18" i="18"/>
  <c r="H18" i="18"/>
  <c r="G18" i="18"/>
  <c r="F18" i="18"/>
  <c r="E18" i="18"/>
  <c r="D18" i="18"/>
  <c r="N17" i="18"/>
  <c r="O16" i="18"/>
  <c r="N16" i="18"/>
  <c r="M15" i="18"/>
  <c r="L15" i="18"/>
  <c r="K15" i="18"/>
  <c r="J15" i="18"/>
  <c r="I15" i="18"/>
  <c r="H15" i="18"/>
  <c r="G15" i="18"/>
  <c r="F15" i="18"/>
  <c r="E15" i="18"/>
  <c r="D15" i="18"/>
  <c r="N14" i="18"/>
  <c r="O13" i="18"/>
  <c r="N13" i="18"/>
  <c r="M12" i="18"/>
  <c r="L12" i="18"/>
  <c r="K12" i="18"/>
  <c r="J12" i="18"/>
  <c r="I12" i="18"/>
  <c r="H12" i="18"/>
  <c r="G12" i="18"/>
  <c r="F12" i="18"/>
  <c r="E12" i="18"/>
  <c r="D12" i="18"/>
  <c r="N11" i="18"/>
  <c r="O10" i="18"/>
  <c r="N10" i="18"/>
  <c r="M9" i="18"/>
  <c r="L9" i="18"/>
  <c r="K9" i="18"/>
  <c r="J9" i="18"/>
  <c r="I9" i="18"/>
  <c r="H9" i="18"/>
  <c r="G9" i="18"/>
  <c r="F9" i="18"/>
  <c r="E9" i="18"/>
  <c r="D9" i="18"/>
  <c r="N8" i="18"/>
  <c r="O7" i="18"/>
  <c r="N7" i="18"/>
  <c r="M6" i="18"/>
  <c r="L6" i="18"/>
  <c r="K6" i="18"/>
  <c r="J6" i="18"/>
  <c r="I6" i="18"/>
  <c r="H6" i="18"/>
  <c r="G6" i="18"/>
  <c r="F6" i="18"/>
  <c r="E6" i="18"/>
  <c r="D6" i="18"/>
  <c r="N5" i="18"/>
  <c r="O4" i="18"/>
  <c r="N4" i="18"/>
  <c r="A1" i="18"/>
  <c r="D24" i="17"/>
  <c r="E23" i="17"/>
  <c r="E22" i="17"/>
  <c r="D21" i="17"/>
  <c r="E20" i="17"/>
  <c r="E19" i="17"/>
  <c r="D18" i="17"/>
  <c r="E17" i="17"/>
  <c r="E16" i="17"/>
  <c r="D15" i="17"/>
  <c r="F6" i="20" s="1"/>
  <c r="E14" i="17"/>
  <c r="E13" i="17"/>
  <c r="D12" i="17"/>
  <c r="E11" i="17"/>
  <c r="E10" i="17"/>
  <c r="D9" i="17"/>
  <c r="E8" i="17"/>
  <c r="E7" i="17"/>
  <c r="D6" i="17"/>
  <c r="F5" i="20" s="1"/>
  <c r="E5" i="17"/>
  <c r="E4" i="17"/>
  <c r="A1" i="17"/>
  <c r="L14" i="16"/>
  <c r="K14" i="16"/>
  <c r="J14" i="16"/>
  <c r="I14" i="16"/>
  <c r="H14" i="16"/>
  <c r="G14" i="16"/>
  <c r="F14" i="16"/>
  <c r="E14" i="16"/>
  <c r="D14" i="16"/>
  <c r="C14" i="16"/>
  <c r="N13" i="16"/>
  <c r="M13" i="16"/>
  <c r="N12" i="16"/>
  <c r="M12" i="16"/>
  <c r="N11" i="16"/>
  <c r="M11" i="16"/>
  <c r="N10" i="16"/>
  <c r="M10" i="16"/>
  <c r="N9" i="16"/>
  <c r="M9" i="16"/>
  <c r="N8" i="16"/>
  <c r="M8" i="16"/>
  <c r="N7" i="16"/>
  <c r="M7" i="16"/>
  <c r="N6" i="16"/>
  <c r="M6" i="16"/>
  <c r="N5" i="16"/>
  <c r="M5" i="16"/>
  <c r="Q4" i="16"/>
  <c r="P4" i="16"/>
  <c r="N4" i="16"/>
  <c r="M4" i="16"/>
  <c r="A1" i="16"/>
  <c r="M9" i="15"/>
  <c r="L9" i="15"/>
  <c r="K9" i="15"/>
  <c r="J9" i="15"/>
  <c r="I9" i="15"/>
  <c r="H9" i="15"/>
  <c r="G9" i="15"/>
  <c r="F9" i="15"/>
  <c r="E9" i="15"/>
  <c r="D9" i="15"/>
  <c r="N8" i="15"/>
  <c r="O7" i="15"/>
  <c r="N7" i="15"/>
  <c r="M6" i="15"/>
  <c r="L6" i="15"/>
  <c r="K6" i="15"/>
  <c r="J6" i="15"/>
  <c r="I6" i="15"/>
  <c r="H6" i="15"/>
  <c r="G6" i="15"/>
  <c r="F6" i="15"/>
  <c r="E6" i="15"/>
  <c r="D6" i="15"/>
  <c r="N5" i="15"/>
  <c r="O4" i="15"/>
  <c r="N4" i="15"/>
  <c r="A1" i="15"/>
  <c r="E10" i="14"/>
  <c r="E7" i="14"/>
  <c r="E6" i="14"/>
  <c r="E5" i="14"/>
  <c r="E4" i="14"/>
  <c r="A1" i="14"/>
  <c r="L12" i="13"/>
  <c r="K12" i="13"/>
  <c r="J12" i="13"/>
  <c r="I12" i="13"/>
  <c r="H12" i="13"/>
  <c r="G12" i="13"/>
  <c r="F12" i="13"/>
  <c r="E12" i="13"/>
  <c r="D12" i="13"/>
  <c r="C12" i="13"/>
  <c r="N11" i="13"/>
  <c r="M11" i="13"/>
  <c r="N15" i="13" s="1"/>
  <c r="N10" i="13"/>
  <c r="M10" i="13"/>
  <c r="N9" i="13"/>
  <c r="M9" i="13"/>
  <c r="N8" i="13"/>
  <c r="M8" i="13"/>
  <c r="N7" i="13"/>
  <c r="M7" i="13"/>
  <c r="N6" i="13"/>
  <c r="M6" i="13"/>
  <c r="N5" i="13"/>
  <c r="M5" i="13"/>
  <c r="N4" i="13"/>
  <c r="M4" i="13"/>
  <c r="A1" i="13"/>
  <c r="L12" i="12"/>
  <c r="K12" i="12"/>
  <c r="J12" i="12"/>
  <c r="I12" i="12"/>
  <c r="H12" i="12"/>
  <c r="G12" i="12"/>
  <c r="F12" i="12"/>
  <c r="E12" i="12"/>
  <c r="D12" i="12"/>
  <c r="C12" i="12"/>
  <c r="N11" i="12"/>
  <c r="M11" i="12"/>
  <c r="N15" i="12" s="1"/>
  <c r="N10" i="12"/>
  <c r="M10" i="12"/>
  <c r="N9" i="12"/>
  <c r="M9" i="12"/>
  <c r="N8" i="12"/>
  <c r="M8" i="12"/>
  <c r="N7" i="12"/>
  <c r="M7" i="12"/>
  <c r="N6" i="12"/>
  <c r="M6" i="12"/>
  <c r="N5" i="12"/>
  <c r="M5" i="12"/>
  <c r="N4" i="12"/>
  <c r="M4" i="12"/>
  <c r="A1" i="12"/>
  <c r="M15" i="11"/>
  <c r="L15" i="11"/>
  <c r="K15" i="11"/>
  <c r="J15" i="11"/>
  <c r="I15" i="11"/>
  <c r="H15" i="11"/>
  <c r="G15" i="11"/>
  <c r="F15" i="11"/>
  <c r="E15" i="11"/>
  <c r="D15" i="11"/>
  <c r="N14" i="11"/>
  <c r="O13" i="11"/>
  <c r="N13" i="11"/>
  <c r="M12" i="11"/>
  <c r="L12" i="11"/>
  <c r="K12" i="11"/>
  <c r="J12" i="11"/>
  <c r="I12" i="11"/>
  <c r="H12" i="11"/>
  <c r="G12" i="11"/>
  <c r="F12" i="11"/>
  <c r="E12" i="11"/>
  <c r="D12" i="11"/>
  <c r="N11" i="11"/>
  <c r="O10" i="11"/>
  <c r="N10" i="11"/>
  <c r="M9" i="11"/>
  <c r="L9" i="11"/>
  <c r="K9" i="11"/>
  <c r="J9" i="11"/>
  <c r="I9" i="11"/>
  <c r="H9" i="11"/>
  <c r="G9" i="11"/>
  <c r="F9" i="11"/>
  <c r="E13" i="13" s="1"/>
  <c r="E9" i="11"/>
  <c r="D9" i="11"/>
  <c r="C13" i="13" s="1"/>
  <c r="N8" i="11"/>
  <c r="O7" i="11"/>
  <c r="N7" i="11"/>
  <c r="M6" i="11"/>
  <c r="L13" i="12" s="1"/>
  <c r="L6" i="11"/>
  <c r="K13" i="12" s="1"/>
  <c r="K6" i="11"/>
  <c r="J13" i="12" s="1"/>
  <c r="J6" i="11"/>
  <c r="I13" i="12" s="1"/>
  <c r="I6" i="11"/>
  <c r="H13" i="12" s="1"/>
  <c r="H6" i="11"/>
  <c r="G13" i="12" s="1"/>
  <c r="G6" i="11"/>
  <c r="F13" i="12" s="1"/>
  <c r="F6" i="11"/>
  <c r="E13" i="12" s="1"/>
  <c r="E6" i="11"/>
  <c r="D13" i="12" s="1"/>
  <c r="D6" i="11"/>
  <c r="N5" i="11"/>
  <c r="O4" i="11"/>
  <c r="N4" i="11"/>
  <c r="A1" i="11"/>
  <c r="M15" i="10"/>
  <c r="L15" i="10"/>
  <c r="K15" i="10"/>
  <c r="J15" i="10"/>
  <c r="I15" i="10"/>
  <c r="H15" i="10"/>
  <c r="G15" i="10"/>
  <c r="F15" i="10"/>
  <c r="E15" i="10"/>
  <c r="D15" i="10"/>
  <c r="N14" i="10"/>
  <c r="O13" i="10"/>
  <c r="N13" i="10"/>
  <c r="M12" i="10"/>
  <c r="L12" i="10"/>
  <c r="K12" i="10"/>
  <c r="J12" i="10"/>
  <c r="I12" i="10"/>
  <c r="H12" i="10"/>
  <c r="G12" i="10"/>
  <c r="F12" i="10"/>
  <c r="E12" i="10"/>
  <c r="D12" i="10"/>
  <c r="N11" i="10"/>
  <c r="O10" i="10"/>
  <c r="N10" i="10"/>
  <c r="M9" i="10"/>
  <c r="L9" i="10"/>
  <c r="K9" i="10"/>
  <c r="J9" i="10"/>
  <c r="I9" i="10"/>
  <c r="H9" i="10"/>
  <c r="G9" i="10"/>
  <c r="F9" i="10"/>
  <c r="E9" i="10"/>
  <c r="D9" i="10"/>
  <c r="N8" i="10"/>
  <c r="O7" i="10"/>
  <c r="N7" i="10"/>
  <c r="M6" i="10"/>
  <c r="L6" i="10"/>
  <c r="K6" i="10"/>
  <c r="J6" i="10"/>
  <c r="I6" i="10"/>
  <c r="H6" i="10"/>
  <c r="G6" i="10"/>
  <c r="F6" i="10"/>
  <c r="E6" i="10"/>
  <c r="D6" i="10"/>
  <c r="N5" i="10"/>
  <c r="O4" i="10"/>
  <c r="N4" i="10"/>
  <c r="A1" i="10"/>
  <c r="G13" i="9"/>
  <c r="E13" i="9"/>
  <c r="G12" i="9"/>
  <c r="E12" i="9"/>
  <c r="G11" i="9"/>
  <c r="E11" i="9"/>
  <c r="G10" i="9"/>
  <c r="E10" i="9"/>
  <c r="G9" i="9"/>
  <c r="E9" i="9"/>
  <c r="G8" i="9"/>
  <c r="E8" i="9"/>
  <c r="G7" i="9"/>
  <c r="E7" i="9"/>
  <c r="G6" i="9"/>
  <c r="E6" i="9"/>
  <c r="G5" i="9"/>
  <c r="E5" i="9"/>
  <c r="J4" i="9"/>
  <c r="G4" i="9"/>
  <c r="E4" i="9"/>
  <c r="A1" i="9"/>
  <c r="G8" i="8"/>
  <c r="G18" i="4" s="1"/>
  <c r="E19" i="4" s="1"/>
  <c r="E18" i="4" s="1"/>
  <c r="E8" i="8"/>
  <c r="F7" i="8"/>
  <c r="E7" i="8"/>
  <c r="F6" i="8"/>
  <c r="E6" i="8"/>
  <c r="F5" i="8"/>
  <c r="E5" i="8"/>
  <c r="H4" i="8"/>
  <c r="F4" i="8"/>
  <c r="E4" i="8"/>
  <c r="A1" i="8"/>
  <c r="P14" i="7"/>
  <c r="Q14" i="7" s="1"/>
  <c r="P13" i="7"/>
  <c r="Q13" i="7" s="1"/>
  <c r="Q11" i="7"/>
  <c r="P11" i="7"/>
  <c r="E11" i="7"/>
  <c r="Q10" i="7"/>
  <c r="P10" i="7"/>
  <c r="E10" i="7"/>
  <c r="Q9" i="7"/>
  <c r="P9" i="7"/>
  <c r="E9" i="7"/>
  <c r="Q8" i="7"/>
  <c r="P8" i="7"/>
  <c r="E8" i="7"/>
  <c r="Q7" i="7"/>
  <c r="P7" i="7"/>
  <c r="E7" i="7"/>
  <c r="Q6" i="7"/>
  <c r="P6" i="7"/>
  <c r="E6" i="7"/>
  <c r="Q5" i="7"/>
  <c r="P5" i="7"/>
  <c r="E5" i="7"/>
  <c r="Q4" i="7"/>
  <c r="P4" i="7"/>
  <c r="E4" i="7"/>
  <c r="A1" i="7"/>
  <c r="F18" i="6"/>
  <c r="G18" i="6" s="1"/>
  <c r="F17" i="6"/>
  <c r="G17" i="6" s="1"/>
  <c r="G15" i="6"/>
  <c r="F15" i="6"/>
  <c r="K15" i="6" s="1"/>
  <c r="G14" i="6"/>
  <c r="F14" i="6"/>
  <c r="G13" i="6"/>
  <c r="F13" i="6"/>
  <c r="G12" i="6"/>
  <c r="F12" i="6"/>
  <c r="G11" i="6"/>
  <c r="F11" i="6"/>
  <c r="G10" i="6"/>
  <c r="F10" i="6"/>
  <c r="G9" i="6"/>
  <c r="F9" i="6"/>
  <c r="G8" i="6"/>
  <c r="F8" i="6"/>
  <c r="G7" i="6"/>
  <c r="F7" i="6"/>
  <c r="G6" i="6"/>
  <c r="F6" i="6"/>
  <c r="G5" i="6"/>
  <c r="F5" i="6"/>
  <c r="G4" i="6"/>
  <c r="F4" i="6"/>
  <c r="A1" i="6"/>
  <c r="M58" i="5"/>
  <c r="Z58" i="5" s="1"/>
  <c r="L58" i="5"/>
  <c r="Y58" i="5" s="1"/>
  <c r="K58" i="5"/>
  <c r="X58" i="5" s="1"/>
  <c r="J58" i="5"/>
  <c r="W58" i="5" s="1"/>
  <c r="I58" i="5"/>
  <c r="V58" i="5" s="1"/>
  <c r="H58" i="5"/>
  <c r="U58" i="5" s="1"/>
  <c r="G58" i="5"/>
  <c r="T58" i="5" s="1"/>
  <c r="F58" i="5"/>
  <c r="S58" i="5" s="1"/>
  <c r="E58" i="5"/>
  <c r="R58" i="5" s="1"/>
  <c r="D58" i="5"/>
  <c r="Q58" i="5" s="1"/>
  <c r="M57" i="5"/>
  <c r="L57" i="5"/>
  <c r="Y57" i="5" s="1"/>
  <c r="K57" i="5"/>
  <c r="K59" i="5" s="1"/>
  <c r="J57" i="5"/>
  <c r="I57" i="5"/>
  <c r="H57" i="5"/>
  <c r="G57" i="5"/>
  <c r="T57" i="5" s="1"/>
  <c r="F57" i="5"/>
  <c r="E57" i="5"/>
  <c r="D57" i="5"/>
  <c r="Q57" i="5" s="1"/>
  <c r="M55" i="5"/>
  <c r="Z55" i="5" s="1"/>
  <c r="L55" i="5"/>
  <c r="Y55" i="5" s="1"/>
  <c r="K55" i="5"/>
  <c r="X55" i="5" s="1"/>
  <c r="J55" i="5"/>
  <c r="W55" i="5" s="1"/>
  <c r="I55" i="5"/>
  <c r="V55" i="5" s="1"/>
  <c r="H55" i="5"/>
  <c r="U55" i="5" s="1"/>
  <c r="G55" i="5"/>
  <c r="T55" i="5" s="1"/>
  <c r="F55" i="5"/>
  <c r="E55" i="5"/>
  <c r="R55" i="5" s="1"/>
  <c r="D55" i="5"/>
  <c r="Q55" i="5" s="1"/>
  <c r="M54" i="5"/>
  <c r="L54" i="5"/>
  <c r="K54" i="5"/>
  <c r="X54" i="5" s="1"/>
  <c r="J54" i="5"/>
  <c r="J56" i="5" s="1"/>
  <c r="I54" i="5"/>
  <c r="V54" i="5" s="1"/>
  <c r="H54" i="5"/>
  <c r="U54" i="5" s="1"/>
  <c r="G54" i="5"/>
  <c r="F54" i="5"/>
  <c r="E54" i="5"/>
  <c r="D54" i="5"/>
  <c r="M52" i="5"/>
  <c r="Z52" i="5" s="1"/>
  <c r="L52" i="5"/>
  <c r="Y52" i="5" s="1"/>
  <c r="K52" i="5"/>
  <c r="J52" i="5"/>
  <c r="W52" i="5" s="1"/>
  <c r="I52" i="5"/>
  <c r="V52" i="5" s="1"/>
  <c r="H52" i="5"/>
  <c r="U52" i="5" s="1"/>
  <c r="G52" i="5"/>
  <c r="T52" i="5" s="1"/>
  <c r="F52" i="5"/>
  <c r="S52" i="5" s="1"/>
  <c r="E52" i="5"/>
  <c r="R52" i="5" s="1"/>
  <c r="D52" i="5"/>
  <c r="Q52" i="5" s="1"/>
  <c r="M51" i="5"/>
  <c r="L51" i="5"/>
  <c r="Y51" i="5" s="1"/>
  <c r="K51" i="5"/>
  <c r="J51" i="5"/>
  <c r="I51" i="5"/>
  <c r="H51" i="5"/>
  <c r="G51" i="5"/>
  <c r="T51" i="5" s="1"/>
  <c r="F51" i="5"/>
  <c r="E51" i="5"/>
  <c r="R51" i="5" s="1"/>
  <c r="D51" i="5"/>
  <c r="Q51" i="5" s="1"/>
  <c r="M49" i="5"/>
  <c r="L49" i="5"/>
  <c r="Y49" i="5" s="1"/>
  <c r="K49" i="5"/>
  <c r="X49" i="5" s="1"/>
  <c r="J49" i="5"/>
  <c r="W49" i="5" s="1"/>
  <c r="I49" i="5"/>
  <c r="V49" i="5" s="1"/>
  <c r="H49" i="5"/>
  <c r="U49" i="5" s="1"/>
  <c r="G49" i="5"/>
  <c r="F49" i="5"/>
  <c r="E49" i="5"/>
  <c r="D49" i="5"/>
  <c r="Q49" i="5" s="1"/>
  <c r="M48" i="5"/>
  <c r="L48" i="5"/>
  <c r="K48" i="5"/>
  <c r="K50" i="5" s="1"/>
  <c r="J48" i="5"/>
  <c r="J50" i="5" s="1"/>
  <c r="I48" i="5"/>
  <c r="V48" i="5" s="1"/>
  <c r="H48" i="5"/>
  <c r="U48" i="5" s="1"/>
  <c r="G48" i="5"/>
  <c r="F48" i="5"/>
  <c r="E48" i="5"/>
  <c r="D48" i="5"/>
  <c r="K45" i="5"/>
  <c r="M41" i="5"/>
  <c r="L41" i="5"/>
  <c r="K41" i="5"/>
  <c r="J41" i="5"/>
  <c r="I41" i="5"/>
  <c r="H41" i="5"/>
  <c r="G41" i="5"/>
  <c r="F41" i="5"/>
  <c r="E41" i="5"/>
  <c r="D41" i="5"/>
  <c r="N40" i="5"/>
  <c r="O39" i="5"/>
  <c r="N39" i="5"/>
  <c r="M38" i="5"/>
  <c r="L38" i="5"/>
  <c r="K38" i="5"/>
  <c r="J38" i="5"/>
  <c r="I38" i="5"/>
  <c r="H38" i="5"/>
  <c r="G38" i="5"/>
  <c r="F38" i="5"/>
  <c r="E38" i="5"/>
  <c r="D38" i="5"/>
  <c r="N37" i="5"/>
  <c r="O36" i="5"/>
  <c r="N36" i="5"/>
  <c r="M35" i="5"/>
  <c r="L35" i="5"/>
  <c r="K35" i="5"/>
  <c r="J35" i="5"/>
  <c r="I35" i="5"/>
  <c r="H35" i="5"/>
  <c r="G35" i="5"/>
  <c r="F35" i="5"/>
  <c r="E35" i="5"/>
  <c r="D35" i="5"/>
  <c r="N34" i="5"/>
  <c r="O33" i="5"/>
  <c r="N33" i="5"/>
  <c r="M32" i="5"/>
  <c r="L32" i="5"/>
  <c r="K32" i="5"/>
  <c r="J32" i="5"/>
  <c r="I32" i="5"/>
  <c r="H32" i="5"/>
  <c r="G32" i="5"/>
  <c r="F32" i="5"/>
  <c r="E32" i="5"/>
  <c r="D32" i="5"/>
  <c r="N31" i="5"/>
  <c r="O30" i="5"/>
  <c r="N30" i="5"/>
  <c r="M28" i="5"/>
  <c r="L28" i="5"/>
  <c r="K28" i="5"/>
  <c r="J28" i="5"/>
  <c r="I28" i="5"/>
  <c r="H28" i="5"/>
  <c r="G28" i="5"/>
  <c r="F28" i="5"/>
  <c r="E28" i="5"/>
  <c r="D28" i="5"/>
  <c r="M27" i="5"/>
  <c r="L27" i="5"/>
  <c r="K27" i="5"/>
  <c r="J27" i="5"/>
  <c r="I27" i="5"/>
  <c r="H27" i="5"/>
  <c r="G27" i="5"/>
  <c r="F27" i="5"/>
  <c r="E27" i="5"/>
  <c r="D27" i="5"/>
  <c r="M18" i="5"/>
  <c r="L18" i="5"/>
  <c r="K18" i="5"/>
  <c r="J18" i="5"/>
  <c r="I18" i="5"/>
  <c r="H18" i="5"/>
  <c r="G18" i="5"/>
  <c r="F18" i="5"/>
  <c r="E18" i="5"/>
  <c r="D18" i="5"/>
  <c r="N17" i="5"/>
  <c r="O16" i="5"/>
  <c r="N16" i="5"/>
  <c r="M15" i="5"/>
  <c r="L15" i="5"/>
  <c r="K15" i="5"/>
  <c r="J15" i="5"/>
  <c r="I15" i="5"/>
  <c r="H15" i="5"/>
  <c r="G15" i="5"/>
  <c r="F15" i="5"/>
  <c r="E15" i="5"/>
  <c r="D15" i="5"/>
  <c r="N14" i="5"/>
  <c r="O13" i="5"/>
  <c r="N13" i="5"/>
  <c r="M12" i="5"/>
  <c r="L12" i="5"/>
  <c r="K12" i="5"/>
  <c r="J12" i="5"/>
  <c r="I12" i="5"/>
  <c r="H12" i="5"/>
  <c r="G12" i="5"/>
  <c r="F12" i="5"/>
  <c r="E12" i="5"/>
  <c r="D12" i="5"/>
  <c r="N11" i="5"/>
  <c r="O10" i="5"/>
  <c r="N10" i="5"/>
  <c r="M9" i="5"/>
  <c r="L9" i="5"/>
  <c r="K9" i="5"/>
  <c r="J9" i="5"/>
  <c r="I9" i="5"/>
  <c r="H9" i="5"/>
  <c r="G9" i="5"/>
  <c r="F9" i="5"/>
  <c r="E9" i="5"/>
  <c r="D9" i="5"/>
  <c r="N8" i="5"/>
  <c r="O7" i="5"/>
  <c r="N7" i="5"/>
  <c r="M5" i="5"/>
  <c r="L5" i="5"/>
  <c r="K5" i="5"/>
  <c r="J5" i="5"/>
  <c r="I5" i="5"/>
  <c r="H5" i="5"/>
  <c r="G5" i="5"/>
  <c r="F5" i="5"/>
  <c r="E5" i="5"/>
  <c r="D5" i="5"/>
  <c r="M4" i="5"/>
  <c r="L4" i="5"/>
  <c r="K4" i="5"/>
  <c r="K39" i="28" s="1"/>
  <c r="J4" i="5"/>
  <c r="I4" i="5"/>
  <c r="H4" i="5"/>
  <c r="G4" i="5"/>
  <c r="F4" i="5"/>
  <c r="F17" i="10" s="1"/>
  <c r="E4" i="5"/>
  <c r="D4" i="5"/>
  <c r="A1" i="5"/>
  <c r="G72" i="4"/>
  <c r="E73" i="4" s="1"/>
  <c r="E72" i="4" s="1"/>
  <c r="A15" i="23" s="1"/>
  <c r="E4" i="4"/>
  <c r="M1" i="4"/>
  <c r="X45" i="5" l="1"/>
  <c r="K56" i="5"/>
  <c r="K6" i="5"/>
  <c r="J19" i="5"/>
  <c r="X48" i="5"/>
  <c r="W54" i="5"/>
  <c r="J16" i="11"/>
  <c r="K10" i="15"/>
  <c r="E19" i="23"/>
  <c r="G75" i="4" s="1"/>
  <c r="E76" i="4" s="1"/>
  <c r="E75" i="4" s="1"/>
  <c r="A17" i="23" s="1"/>
  <c r="O6" i="25"/>
  <c r="E12" i="27"/>
  <c r="G102" i="4" s="1"/>
  <c r="E103" i="4" s="1"/>
  <c r="E102" i="4" s="1"/>
  <c r="A10" i="27" s="1"/>
  <c r="O14" i="25"/>
  <c r="M10" i="15"/>
  <c r="I10" i="15"/>
  <c r="C7" i="21"/>
  <c r="C6" i="21"/>
  <c r="G9" i="21"/>
  <c r="L6" i="21"/>
  <c r="E8" i="27"/>
  <c r="G99" i="4" s="1"/>
  <c r="E100" i="4" s="1"/>
  <c r="E99" i="4" s="1"/>
  <c r="A6" i="27" s="1"/>
  <c r="E13" i="23"/>
  <c r="G69" i="4" s="1"/>
  <c r="E70" i="4" s="1"/>
  <c r="E69" i="4" s="1"/>
  <c r="A11" i="23" s="1"/>
  <c r="O4" i="12"/>
  <c r="H59" i="5"/>
  <c r="H53" i="5"/>
  <c r="R4" i="7"/>
  <c r="E56" i="5"/>
  <c r="L50" i="5"/>
  <c r="D56" i="5"/>
  <c r="J46" i="5"/>
  <c r="I6" i="5"/>
  <c r="D10" i="29" s="1"/>
  <c r="F4" i="14"/>
  <c r="G36" i="4" s="1"/>
  <c r="E37" i="4" s="1"/>
  <c r="E36" i="4" s="1"/>
  <c r="A2" i="14" s="1"/>
  <c r="N30" i="28"/>
  <c r="J17" i="10"/>
  <c r="K19" i="5"/>
  <c r="I13" i="13"/>
  <c r="Q4" i="15"/>
  <c r="X50" i="5"/>
  <c r="W48" i="5"/>
  <c r="J13" i="13"/>
  <c r="E10" i="15"/>
  <c r="F22" i="20"/>
  <c r="G57" i="4" s="1"/>
  <c r="E58" i="4" s="1"/>
  <c r="E57" i="4" s="1"/>
  <c r="G6" i="21"/>
  <c r="L6" i="5"/>
  <c r="N15" i="7" s="1"/>
  <c r="J29" i="5"/>
  <c r="E4" i="26"/>
  <c r="W56" i="5"/>
  <c r="K29" i="5"/>
  <c r="D13" i="13"/>
  <c r="K16" i="11"/>
  <c r="J10" i="15"/>
  <c r="E17" i="27"/>
  <c r="G105" i="4" s="1"/>
  <c r="E106" i="4" s="1"/>
  <c r="E105" i="4" s="1"/>
  <c r="A15" i="27" s="1"/>
  <c r="E4" i="24"/>
  <c r="G78" i="4" s="1"/>
  <c r="E79" i="4" s="1"/>
  <c r="E78" i="4" s="1"/>
  <c r="A2" i="24" s="1"/>
  <c r="O18" i="25"/>
  <c r="G87" i="4" s="1"/>
  <c r="E88" i="4" s="1"/>
  <c r="E87" i="4" s="1"/>
  <c r="A16" i="25" s="1"/>
  <c r="R56" i="5"/>
  <c r="K16" i="10"/>
  <c r="N27" i="18"/>
  <c r="P25" i="18" s="1"/>
  <c r="N9" i="19"/>
  <c r="N27" i="28"/>
  <c r="N18" i="28"/>
  <c r="N6" i="28"/>
  <c r="N36" i="28"/>
  <c r="N33" i="28"/>
  <c r="N24" i="28"/>
  <c r="N21" i="28"/>
  <c r="N15" i="28"/>
  <c r="N12" i="28"/>
  <c r="N9" i="28"/>
  <c r="P4" i="28"/>
  <c r="E14" i="26"/>
  <c r="G93" i="4" s="1"/>
  <c r="E94" i="4" s="1"/>
  <c r="E93" i="4" s="1"/>
  <c r="A12" i="26" s="1"/>
  <c r="K84" i="4"/>
  <c r="J84" i="4" s="1"/>
  <c r="I84" i="4" s="1"/>
  <c r="H84" i="4" s="1"/>
  <c r="M13" i="25"/>
  <c r="O11" i="25"/>
  <c r="C9" i="21"/>
  <c r="P4" i="19"/>
  <c r="G51" i="4" s="1"/>
  <c r="E52" i="4" s="1"/>
  <c r="E51" i="4" s="1"/>
  <c r="A2" i="19" s="1"/>
  <c r="N6" i="19"/>
  <c r="E5" i="27" s="1"/>
  <c r="G96" i="4" s="1"/>
  <c r="E97" i="4" s="1"/>
  <c r="E96" i="4" s="1"/>
  <c r="A2" i="27" s="1"/>
  <c r="L45" i="18"/>
  <c r="N39" i="18"/>
  <c r="N36" i="18"/>
  <c r="N42" i="18"/>
  <c r="O48" i="18" s="1"/>
  <c r="I45" i="18"/>
  <c r="N30" i="18"/>
  <c r="N44" i="18"/>
  <c r="N21" i="18"/>
  <c r="N18" i="18"/>
  <c r="N9" i="18"/>
  <c r="F4" i="26" s="1"/>
  <c r="N6" i="18"/>
  <c r="F7" i="20"/>
  <c r="O4" i="16"/>
  <c r="N6" i="15"/>
  <c r="L10" i="15"/>
  <c r="G10" i="15"/>
  <c r="P4" i="15"/>
  <c r="G39" i="4" s="1"/>
  <c r="E40" i="4" s="1"/>
  <c r="E39" i="4" s="1"/>
  <c r="A2" i="15" s="1"/>
  <c r="D10" i="15"/>
  <c r="F10" i="15"/>
  <c r="H10" i="15"/>
  <c r="O4" i="13"/>
  <c r="M12" i="13"/>
  <c r="H30" i="4"/>
  <c r="M12" i="12"/>
  <c r="K13" i="13"/>
  <c r="L13" i="13"/>
  <c r="P4" i="11"/>
  <c r="M53" i="5"/>
  <c r="Z53" i="5" s="1"/>
  <c r="M16" i="11"/>
  <c r="L16" i="11"/>
  <c r="I59" i="5"/>
  <c r="V59" i="5" s="1"/>
  <c r="F13" i="13"/>
  <c r="G13" i="13"/>
  <c r="H13" i="13"/>
  <c r="G16" i="11"/>
  <c r="F53" i="5"/>
  <c r="D16" i="11"/>
  <c r="H16" i="11"/>
  <c r="M56" i="5"/>
  <c r="M16" i="10"/>
  <c r="L16" i="10"/>
  <c r="E16" i="10"/>
  <c r="F16" i="10"/>
  <c r="F59" i="5"/>
  <c r="S57" i="5"/>
  <c r="P4" i="10"/>
  <c r="I16" i="10"/>
  <c r="S51" i="5"/>
  <c r="I53" i="5"/>
  <c r="G16" i="10"/>
  <c r="H16" i="10"/>
  <c r="E50" i="5"/>
  <c r="H50" i="5"/>
  <c r="U50" i="5" s="1"/>
  <c r="H4" i="9"/>
  <c r="S11" i="7"/>
  <c r="P12" i="7"/>
  <c r="Q12" i="7" s="1"/>
  <c r="R12" i="7" s="1"/>
  <c r="M59" i="5"/>
  <c r="L59" i="5"/>
  <c r="Y59" i="5" s="1"/>
  <c r="Z57" i="5"/>
  <c r="D29" i="5"/>
  <c r="D59" i="5"/>
  <c r="Q59" i="5" s="1"/>
  <c r="I46" i="5"/>
  <c r="V46" i="5" s="1"/>
  <c r="N57" i="5"/>
  <c r="AA57" i="5" s="1"/>
  <c r="G29" i="5"/>
  <c r="R57" i="5"/>
  <c r="G59" i="5"/>
  <c r="T59" i="5" s="1"/>
  <c r="E29" i="5"/>
  <c r="I56" i="5"/>
  <c r="V56" i="5" s="1"/>
  <c r="H56" i="5"/>
  <c r="U56" i="5" s="1"/>
  <c r="L56" i="5"/>
  <c r="Y56" i="5" s="1"/>
  <c r="L29" i="5"/>
  <c r="M46" i="5"/>
  <c r="Z46" i="5" s="1"/>
  <c r="L53" i="5"/>
  <c r="Z51" i="5"/>
  <c r="G45" i="5"/>
  <c r="T45" i="5" s="1"/>
  <c r="F45" i="5"/>
  <c r="S45" i="5" s="1"/>
  <c r="D53" i="5"/>
  <c r="G53" i="5"/>
  <c r="T53" i="5" s="1"/>
  <c r="N51" i="5"/>
  <c r="AA51" i="5" s="1"/>
  <c r="H46" i="5"/>
  <c r="U46" i="5" s="1"/>
  <c r="E46" i="5"/>
  <c r="R46" i="5" s="1"/>
  <c r="N35" i="5"/>
  <c r="M29" i="5"/>
  <c r="M50" i="5"/>
  <c r="Z50" i="5" s="1"/>
  <c r="V6" i="4"/>
  <c r="U6" i="4" s="1"/>
  <c r="T6" i="4" s="1"/>
  <c r="S6" i="4" s="1"/>
  <c r="R6" i="4" s="1"/>
  <c r="Q6" i="4" s="1"/>
  <c r="I50" i="5"/>
  <c r="V50" i="5" s="1"/>
  <c r="F29" i="5"/>
  <c r="N28" i="5"/>
  <c r="D50" i="5"/>
  <c r="Q50" i="5" s="1"/>
  <c r="N32" i="5"/>
  <c r="H45" i="5"/>
  <c r="U45" i="5" s="1"/>
  <c r="I29" i="5"/>
  <c r="I45" i="5"/>
  <c r="Z56" i="5"/>
  <c r="N15" i="5"/>
  <c r="M19" i="5"/>
  <c r="O22" i="5" s="1"/>
  <c r="N18" i="5"/>
  <c r="O25" i="5" s="1"/>
  <c r="S59" i="5"/>
  <c r="E19" i="5"/>
  <c r="N12" i="5"/>
  <c r="G19" i="5"/>
  <c r="P7" i="5"/>
  <c r="U53" i="5"/>
  <c r="N5" i="5"/>
  <c r="V53" i="5"/>
  <c r="G6" i="5"/>
  <c r="I15" i="7" s="1"/>
  <c r="H19" i="5"/>
  <c r="R50" i="5"/>
  <c r="N9" i="5"/>
  <c r="D6" i="5"/>
  <c r="F15" i="7" s="1"/>
  <c r="F46" i="18"/>
  <c r="F6" i="5"/>
  <c r="E15" i="16" s="1"/>
  <c r="K15" i="7"/>
  <c r="F19" i="5"/>
  <c r="I19" i="5"/>
  <c r="W50" i="5"/>
  <c r="S53" i="5"/>
  <c r="Y53" i="5"/>
  <c r="J16" i="10"/>
  <c r="N15" i="10"/>
  <c r="F4" i="17"/>
  <c r="G45" i="4" s="1"/>
  <c r="E46" i="4" s="1"/>
  <c r="E45" i="4" s="1"/>
  <c r="A2" i="17" s="1"/>
  <c r="N24" i="18"/>
  <c r="N33" i="18"/>
  <c r="G7" i="21"/>
  <c r="M6" i="21"/>
  <c r="G60" i="4" s="1"/>
  <c r="E61" i="4" s="1"/>
  <c r="E60" i="4" s="1"/>
  <c r="A2" i="21" s="1"/>
  <c r="F4" i="22"/>
  <c r="G63" i="4" s="1"/>
  <c r="E64" i="4" s="1"/>
  <c r="E63" i="4" s="1"/>
  <c r="A2" i="22" s="1"/>
  <c r="E5" i="23"/>
  <c r="G66" i="4" s="1"/>
  <c r="E67" i="4" s="1"/>
  <c r="E66" i="4" s="1"/>
  <c r="A2" i="23" s="1"/>
  <c r="D39" i="28"/>
  <c r="K4" i="9"/>
  <c r="D46" i="18"/>
  <c r="N4" i="5"/>
  <c r="D17" i="10"/>
  <c r="L39" i="28"/>
  <c r="L46" i="18"/>
  <c r="L17" i="10"/>
  <c r="N41" i="5"/>
  <c r="U59" i="5"/>
  <c r="F16" i="6"/>
  <c r="G16" i="6" s="1"/>
  <c r="H16" i="6" s="1"/>
  <c r="K4" i="6"/>
  <c r="G4" i="8"/>
  <c r="G15" i="4" s="1"/>
  <c r="E16" i="4" s="1"/>
  <c r="E15" i="4" s="1"/>
  <c r="A2" i="8" s="1"/>
  <c r="N6" i="10"/>
  <c r="N6" i="11"/>
  <c r="N15" i="18"/>
  <c r="E46" i="18"/>
  <c r="E17" i="10"/>
  <c r="E6" i="5"/>
  <c r="M46" i="18"/>
  <c r="M17" i="10"/>
  <c r="M6" i="5"/>
  <c r="J6" i="5"/>
  <c r="N27" i="5"/>
  <c r="Y50" i="5"/>
  <c r="Q56" i="5"/>
  <c r="X56" i="5"/>
  <c r="H4" i="6"/>
  <c r="N15" i="11"/>
  <c r="E39" i="28"/>
  <c r="M39" i="28"/>
  <c r="M15" i="7"/>
  <c r="D12" i="29"/>
  <c r="J15" i="16"/>
  <c r="D19" i="5"/>
  <c r="L19" i="5"/>
  <c r="N49" i="5"/>
  <c r="AA49" i="5" s="1"/>
  <c r="N55" i="5"/>
  <c r="AA55" i="5" s="1"/>
  <c r="J59" i="5"/>
  <c r="W59" i="5" s="1"/>
  <c r="W57" i="5"/>
  <c r="F39" i="28"/>
  <c r="G17" i="10"/>
  <c r="G46" i="18"/>
  <c r="D13" i="29"/>
  <c r="H29" i="5"/>
  <c r="N38" i="5"/>
  <c r="F50" i="5"/>
  <c r="S50" i="5" s="1"/>
  <c r="S48" i="5"/>
  <c r="N48" i="5"/>
  <c r="AA48" i="5" s="1"/>
  <c r="G46" i="5"/>
  <c r="T46" i="5" s="1"/>
  <c r="T49" i="5"/>
  <c r="J53" i="5"/>
  <c r="W53" i="5" s="1"/>
  <c r="W51" i="5"/>
  <c r="F56" i="5"/>
  <c r="S56" i="5" s="1"/>
  <c r="S54" i="5"/>
  <c r="N54" i="5"/>
  <c r="AA54" i="5" s="1"/>
  <c r="X59" i="5"/>
  <c r="N12" i="10"/>
  <c r="E16" i="11"/>
  <c r="N12" i="11"/>
  <c r="F4" i="20"/>
  <c r="G54" i="4" s="1"/>
  <c r="E55" i="4" s="1"/>
  <c r="E54" i="4" s="1"/>
  <c r="A2" i="20" s="1"/>
  <c r="M10" i="25"/>
  <c r="P6" i="25" s="1"/>
  <c r="G81" i="4" s="1"/>
  <c r="E82" i="4" s="1"/>
  <c r="E81" i="4" s="1"/>
  <c r="A2" i="25" s="1"/>
  <c r="G39" i="28"/>
  <c r="J39" i="28"/>
  <c r="J46" i="18"/>
  <c r="H17" i="10"/>
  <c r="H6" i="5"/>
  <c r="H46" i="18"/>
  <c r="W46" i="5"/>
  <c r="G50" i="5"/>
  <c r="T50" i="5" s="1"/>
  <c r="K53" i="5"/>
  <c r="X53" i="5" s="1"/>
  <c r="G56" i="5"/>
  <c r="T56" i="5" s="1"/>
  <c r="G14" i="9"/>
  <c r="F5" i="9" s="1"/>
  <c r="D16" i="10"/>
  <c r="N9" i="10"/>
  <c r="I16" i="11"/>
  <c r="M14" i="16"/>
  <c r="P4" i="18"/>
  <c r="H39" i="28"/>
  <c r="I17" i="10"/>
  <c r="I39" i="28"/>
  <c r="I46" i="18"/>
  <c r="P30" i="5"/>
  <c r="X52" i="5"/>
  <c r="K46" i="5"/>
  <c r="Q53" i="5"/>
  <c r="Z59" i="5"/>
  <c r="N12" i="18"/>
  <c r="E53" i="5"/>
  <c r="R53" i="5" s="1"/>
  <c r="E59" i="5"/>
  <c r="R59" i="5" s="1"/>
  <c r="K17" i="10"/>
  <c r="N43" i="18"/>
  <c r="J45" i="5"/>
  <c r="D46" i="5"/>
  <c r="L46" i="5"/>
  <c r="Y46" i="5" s="1"/>
  <c r="Q48" i="5"/>
  <c r="Y48" i="5"/>
  <c r="R49" i="5"/>
  <c r="Z49" i="5"/>
  <c r="U51" i="5"/>
  <c r="Q54" i="5"/>
  <c r="Y54" i="5"/>
  <c r="U57" i="5"/>
  <c r="F4" i="9"/>
  <c r="F16" i="11"/>
  <c r="C13" i="12"/>
  <c r="G30" i="4" s="1"/>
  <c r="E31" i="4" s="1"/>
  <c r="E30" i="4" s="1"/>
  <c r="A2" i="12" s="1"/>
  <c r="R48" i="5"/>
  <c r="Z48" i="5"/>
  <c r="S49" i="5"/>
  <c r="V51" i="5"/>
  <c r="N52" i="5"/>
  <c r="AA52" i="5" s="1"/>
  <c r="R54" i="5"/>
  <c r="Z54" i="5"/>
  <c r="S55" i="5"/>
  <c r="V57" i="5"/>
  <c r="N58" i="5"/>
  <c r="AA58" i="5" s="1"/>
  <c r="O58" i="5" s="1"/>
  <c r="N9" i="11"/>
  <c r="D45" i="5"/>
  <c r="L45" i="5"/>
  <c r="F46" i="5"/>
  <c r="S46" i="5" s="1"/>
  <c r="E45" i="5"/>
  <c r="M45" i="5"/>
  <c r="T48" i="5"/>
  <c r="X51" i="5"/>
  <c r="T54" i="5"/>
  <c r="X57" i="5"/>
  <c r="N9" i="15"/>
  <c r="K46" i="18"/>
  <c r="G84" i="4" l="1"/>
  <c r="E85" i="4" s="1"/>
  <c r="E84" i="4" s="1"/>
  <c r="A8" i="25" s="1"/>
  <c r="K15" i="16"/>
  <c r="I47" i="5"/>
  <c r="V47" i="5" s="1"/>
  <c r="H15" i="16"/>
  <c r="D5" i="29"/>
  <c r="C15" i="16"/>
  <c r="G90" i="4"/>
  <c r="E91" i="4" s="1"/>
  <c r="E90" i="4" s="1"/>
  <c r="A2" i="26" s="1"/>
  <c r="J108" i="4"/>
  <c r="I108" i="4" s="1"/>
  <c r="H108" i="4" s="1"/>
  <c r="G108" i="4" s="1"/>
  <c r="E109" i="4" s="1"/>
  <c r="E108" i="4" s="1"/>
  <c r="A2" i="28" s="1"/>
  <c r="N45" i="18"/>
  <c r="N10" i="15"/>
  <c r="H33" i="4"/>
  <c r="G33" i="4" s="1"/>
  <c r="E34" i="4" s="1"/>
  <c r="E33" i="4" s="1"/>
  <c r="A2" i="13" s="1"/>
  <c r="N59" i="5"/>
  <c r="AA59" i="5" s="1"/>
  <c r="O57" i="5"/>
  <c r="N29" i="5"/>
  <c r="V45" i="5"/>
  <c r="H47" i="5"/>
  <c r="U47" i="5" s="1"/>
  <c r="O51" i="5"/>
  <c r="G47" i="5"/>
  <c r="T47" i="5" s="1"/>
  <c r="N6" i="5"/>
  <c r="J24" i="4"/>
  <c r="I24" i="4" s="1"/>
  <c r="H24" i="4" s="1"/>
  <c r="N19" i="5"/>
  <c r="O55" i="5"/>
  <c r="F15" i="16"/>
  <c r="D8" i="29"/>
  <c r="F8" i="29" s="1"/>
  <c r="O52" i="5"/>
  <c r="D7" i="29"/>
  <c r="F7" i="29" s="1"/>
  <c r="H15" i="7"/>
  <c r="O48" i="5"/>
  <c r="F9" i="9"/>
  <c r="Q45" i="5"/>
  <c r="N45" i="5"/>
  <c r="AA45" i="5" s="1"/>
  <c r="D47" i="5"/>
  <c r="Q46" i="5"/>
  <c r="N46" i="5"/>
  <c r="AA46" i="5" s="1"/>
  <c r="F8" i="9"/>
  <c r="D9" i="29"/>
  <c r="J15" i="7"/>
  <c r="G15" i="16"/>
  <c r="N50" i="5"/>
  <c r="AA50" i="5" s="1"/>
  <c r="Y45" i="5"/>
  <c r="L47" i="5"/>
  <c r="Y47" i="5" s="1"/>
  <c r="F12" i="29"/>
  <c r="E12" i="29"/>
  <c r="O54" i="5"/>
  <c r="F5" i="29"/>
  <c r="E5" i="29"/>
  <c r="O19" i="11"/>
  <c r="G27" i="4" s="1"/>
  <c r="E28" i="4" s="1"/>
  <c r="E27" i="4" s="1"/>
  <c r="A2" i="11" s="1"/>
  <c r="N16" i="11"/>
  <c r="I4" i="9"/>
  <c r="G21" i="4" s="1"/>
  <c r="E22" i="4" s="1"/>
  <c r="E21" i="4" s="1"/>
  <c r="A2" i="9" s="1"/>
  <c r="I4" i="6"/>
  <c r="G9" i="4" s="1"/>
  <c r="E10" i="4" s="1"/>
  <c r="E9" i="4" s="1"/>
  <c r="A2" i="6" s="1"/>
  <c r="S4" i="7"/>
  <c r="N46" i="18"/>
  <c r="M47" i="5"/>
  <c r="Z47" i="5" s="1"/>
  <c r="Z45" i="5"/>
  <c r="N53" i="5"/>
  <c r="AA53" i="5" s="1"/>
  <c r="N56" i="5"/>
  <c r="AA56" i="5" s="1"/>
  <c r="L15" i="7"/>
  <c r="I15" i="16"/>
  <c r="D11" i="29"/>
  <c r="E10" i="29"/>
  <c r="F10" i="29"/>
  <c r="J47" i="5"/>
  <c r="W47" i="5" s="1"/>
  <c r="W45" i="5"/>
  <c r="E47" i="5"/>
  <c r="R47" i="5" s="1"/>
  <c r="R45" i="5"/>
  <c r="O49" i="5"/>
  <c r="J48" i="4"/>
  <c r="I48" i="4" s="1"/>
  <c r="H48" i="4" s="1"/>
  <c r="G48" i="4" s="1"/>
  <c r="E49" i="4" s="1"/>
  <c r="E48" i="4" s="1"/>
  <c r="A2" i="18" s="1"/>
  <c r="F13" i="29"/>
  <c r="E13" i="29"/>
  <c r="L15" i="16"/>
  <c r="D14" i="29"/>
  <c r="O15" i="7"/>
  <c r="I12" i="4" s="1"/>
  <c r="F7" i="9"/>
  <c r="F12" i="9"/>
  <c r="F6" i="9"/>
  <c r="F11" i="9"/>
  <c r="F10" i="9"/>
  <c r="D15" i="16"/>
  <c r="D6" i="29"/>
  <c r="G15" i="7"/>
  <c r="K47" i="5"/>
  <c r="X47" i="5" s="1"/>
  <c r="X46" i="5"/>
  <c r="O19" i="10"/>
  <c r="N16" i="10"/>
  <c r="F47" i="5"/>
  <c r="S47" i="5" s="1"/>
  <c r="F13" i="9"/>
  <c r="I42" i="4" l="1"/>
  <c r="H42" i="4" s="1"/>
  <c r="G42" i="4" s="1"/>
  <c r="E43" i="4" s="1"/>
  <c r="E42" i="4" s="1"/>
  <c r="A2" i="16" s="1"/>
  <c r="E7" i="29"/>
  <c r="E8" i="29"/>
  <c r="P6" i="4"/>
  <c r="H12" i="4"/>
  <c r="G12" i="4" s="1"/>
  <c r="E13" i="4" s="1"/>
  <c r="E12" i="4" s="1"/>
  <c r="A2" i="7" s="1"/>
  <c r="F9" i="29"/>
  <c r="E9" i="29"/>
  <c r="F6" i="29"/>
  <c r="E6" i="29"/>
  <c r="H6" i="29"/>
  <c r="F11" i="29"/>
  <c r="E11" i="29"/>
  <c r="G24" i="4"/>
  <c r="E25" i="4" s="1"/>
  <c r="E24" i="4" s="1"/>
  <c r="A2" i="10" s="1"/>
  <c r="F14" i="29"/>
  <c r="E14" i="29"/>
  <c r="D15" i="29"/>
  <c r="E15" i="29" s="1"/>
  <c r="Q47" i="5"/>
  <c r="N47" i="5"/>
  <c r="AA47" i="5" s="1"/>
  <c r="I5" i="29"/>
  <c r="H5" i="29" s="1"/>
  <c r="G5" i="29" l="1"/>
  <c r="G111" i="4" s="1"/>
  <c r="E112" i="4" s="1"/>
  <c r="E111" i="4" s="1"/>
  <c r="A2" i="29" s="1"/>
  <c r="O6" i="4"/>
  <c r="N6" i="4" s="1"/>
  <c r="L6" i="4" s="1"/>
  <c r="K6" i="4" s="1"/>
  <c r="J6" i="4" s="1"/>
  <c r="I6" i="4" s="1"/>
  <c r="H6" i="4" s="1"/>
  <c r="G6" i="4" s="1"/>
  <c r="F6" i="4" l="1"/>
  <c r="E7" i="4" s="1"/>
  <c r="E6" i="4" s="1"/>
  <c r="A2" i="5" s="1"/>
</calcChain>
</file>

<file path=xl/sharedStrings.xml><?xml version="1.0" encoding="utf-8"?>
<sst xmlns="http://schemas.openxmlformats.org/spreadsheetml/2006/main" count="1218" uniqueCount="712">
  <si>
    <t>SECRETARIA REGIONAL DE EDUCAÇÃO, CIÊNCIA E TECNOLOGIA</t>
  </si>
  <si>
    <t>DIREÇÃO REGIONAL DE ADMINISTRAÇÃO ESCOLAR</t>
  </si>
  <si>
    <t>BALANÇO SOCIAL 2020</t>
  </si>
  <si>
    <t>(MAPAS DE RECOLHA v.3.3.7)</t>
  </si>
  <si>
    <t>DESIGNAÇÃO DO ORGANISMO:</t>
  </si>
  <si>
    <t>ESCOLA BÁSICA SECUNDÁRIA PROF. DR. FRANCISCO FREITAS BRANCO</t>
  </si>
  <si>
    <t xml:space="preserve">Versão n.º: </t>
  </si>
  <si>
    <t>v3.3.7.xls</t>
  </si>
  <si>
    <t xml:space="preserve">Data: </t>
  </si>
  <si>
    <t>(Por favor indique um número de versão e data para cada envio atualizado do balanço)</t>
  </si>
  <si>
    <t>Nome da pessoa responsável pelo preenchimento:</t>
  </si>
  <si>
    <t>Petra Maria de Goes</t>
  </si>
  <si>
    <t>Telefone (direto):</t>
  </si>
  <si>
    <t>Endereço eletrónico:</t>
  </si>
  <si>
    <t>petra-gois@edu.madeira.gov.pt</t>
  </si>
  <si>
    <r>
      <t xml:space="preserve"> Versão 3.3.7: 10-04-2020</t>
    </r>
    <r>
      <rPr>
        <vertAlign val="superscript"/>
        <sz val="9"/>
        <color rgb="FFBFBFBF"/>
        <rFont val="Verdana"/>
        <family val="2"/>
        <charset val="1"/>
      </rPr>
      <t>1</t>
    </r>
  </si>
  <si>
    <r>
      <rPr>
        <b/>
        <vertAlign val="superscript"/>
        <sz val="8"/>
        <rFont val="Verdana"/>
        <family val="2"/>
        <charset val="1"/>
      </rPr>
      <t>1</t>
    </r>
    <r>
      <rPr>
        <b/>
        <sz val="8"/>
        <rFont val="Verdana"/>
        <family val="2"/>
        <charset val="1"/>
      </rPr>
      <t>Alterações face à versão anterior:</t>
    </r>
  </si>
  <si>
    <t xml:space="preserve">
- Na versão 3.3 foi aperfeiçoada a validação do mapa referente às habilitações (de nível superior), sendo agora feito o confronto com o n.º de trabalhadores pertencentes a carreiras para as quais seja exigida habilitação de nível superior; 
- Na versão 3.3 foi aperfeiçoada a validação do mapa referente à antiguidade, sendo agora feito naquele mapa o confronto entre o total de homens e mulheres, face aos trabalhadores registados por carreira; 
- Na versão 3.3 foram aditadas nos mapas referentes às saídas linhas específicas para discriminar contratos por tempo indeterminado e contrato a termo resolutivo, permitindo assim melhorar a validação das entradas e saídas; 
- Na versão 3.3 foi alterado para alerta, o erro que se apresentava quando não eram declarados custos para ações de prevenção na área da segurança; 
- Na versão 3.3 foram aclaradas as notas de preenchimento dos mapas referentes aos encargos com o pessoal e formação profissional;
- Na versão 3.3.1. foi corrigida a linha de soma do mapa referente às saídas;
- Na versão 3.3.2. foi corrigida a validação do mapa das antiguidades que estava a reportar um erro indevidamente;
- Na versão 3.3.3. foi corrigida a validação da estrutura habilitacional que estava a considerar que os trabalhadores dos corpos especiais teriam que ter licenciatura, quando na verdade os técnicos de informática, que se incluem naquele grupo, apenas se exige o 12.º ano de escolaridade, tendo igualmente sido corrigido o facto de não estar a ser considerados os detentores de bacharelato na carreira docente;
- Na versão 3.3.4. foi corrigido o simulador que devido ao aditamento ao mapa das saídas dos contratos a termo resolutivo, encerrava ainda fórmulas desatualizadas;
- Na versão 3.3.5.  foi corrigida a validação do mapa das saídas, que se referia à linha respeitante a "OUTROS" como sendo 1.10.3, quando na verdade respeitava à linha 1.10.4.
- Na versão 3.3.6 foi aditado um esclarecimento na folha das FAQ sobre a contabilização da antiguidade na Função Pública.
- Na versão 3.3.7 foi corrigida a validação dos recursos humanos que dava como erro o número de contratos por tempo indeterminado, em algumas situações em que o organismo tenha contratos por tempo indeterminado e contratos a termo resolutivo, sem que houvesse de facto erros na contagem.</t>
  </si>
  <si>
    <t>Notas de preenchimento</t>
  </si>
  <si>
    <t>!</t>
  </si>
  <si>
    <t>O presente ficheiro deverá ser preenchido por alguém com conhecimentos do Microsoft Excel.</t>
  </si>
  <si>
    <t>Preencha os campos constantes do separador 'IDENTIFICAÇÃO, nomeadamente a 'Designação do organismo', o 'Nome da pessoa responsável pelo preenchimento' e o respetivo 'Telefone (directo)' e 'Endereço eletrónico';</t>
  </si>
  <si>
    <t>Antes de iniciar o preenchimento de cada quadro, leia atentamente o título e as respectivas anotações;</t>
  </si>
  <si>
    <t>Todas as células desbloqueadas ou em branco deverão ser preenchidas;</t>
  </si>
  <si>
    <r>
      <rPr>
        <sz val="8"/>
        <color rgb="FF000000"/>
        <rFont val="Verdana"/>
        <family val="2"/>
        <charset val="1"/>
      </rPr>
      <t xml:space="preserve">As células que contêm </t>
    </r>
    <r>
      <rPr>
        <i/>
        <sz val="8"/>
        <color rgb="FF000000"/>
        <rFont val="Verdana"/>
        <family val="2"/>
        <charset val="1"/>
      </rPr>
      <t xml:space="preserve">à priori </t>
    </r>
    <r>
      <rPr>
        <sz val="8"/>
        <color rgb="FF000000"/>
        <rFont val="Verdana"/>
        <family val="2"/>
        <charset val="1"/>
      </rPr>
      <t>o número zero encontram-se bloqueadas, visto serem preenchidas automáticamente pelo programa;</t>
    </r>
  </si>
  <si>
    <t>Sempre que não existirem ocorrências deverá ser introduzido o número zero (0);</t>
  </si>
  <si>
    <r>
      <rPr>
        <sz val="8"/>
        <color rgb="FF000000"/>
        <rFont val="Verdana"/>
        <family val="2"/>
        <charset val="1"/>
      </rPr>
      <t xml:space="preserve">Quando for necessário fazer uso de números decimais, deverá utilizar uma </t>
    </r>
    <r>
      <rPr>
        <u/>
        <sz val="8"/>
        <color rgb="FF000000"/>
        <rFont val="Verdana"/>
        <family val="2"/>
        <charset val="1"/>
      </rPr>
      <t>vírgula</t>
    </r>
    <r>
      <rPr>
        <sz val="8"/>
        <color rgb="FF000000"/>
        <rFont val="Verdana"/>
        <family val="2"/>
        <charset val="1"/>
      </rPr>
      <t xml:space="preserve"> e não um ponto para separar os números inteiros dos decimais. (Ex: 1,5 e não 1.5);</t>
    </r>
  </si>
  <si>
    <t>Não deverá fazer uso de pontos ou espaços para separar os milhares.</t>
  </si>
  <si>
    <t>Após concluir o preenchimento dos mapas, clique no separador 'Validação' e verifique para cada quadro se existem mensagens de erro. Leia-as cuidadosamente e, caso seja necessário, rectifique os mapas antes de remetê-lo por email para o endereço indicado.</t>
  </si>
  <si>
    <t>Em caso de dúvidas no preenchimento poderá entrar em contacto com o respetivo técnico da Divisão de Apoio Técnico da Direção Regional de Inovação e Gestão, de acordo com a distribuição anexa ao ofício circular;</t>
  </si>
  <si>
    <t>Deverá ser privilegiado o contacto por correio eletrónico, uma vez que as resposta que serão dadas poderão mais facilmente ser partilhadas com os restantes serviços ou estabelecimentos;</t>
  </si>
  <si>
    <t>Perguntas frequentes</t>
  </si>
  <si>
    <t>Quadro 1 - RECURSOS HUMANOS</t>
  </si>
  <si>
    <t>?</t>
  </si>
  <si>
    <r>
      <rPr>
        <b/>
        <sz val="8"/>
        <color rgb="FF000000"/>
        <rFont val="Verdana"/>
        <family val="2"/>
        <charset val="1"/>
      </rPr>
      <t xml:space="preserve">Em que coluna devem ser contabilizados os trabalhadores que se encontram a exercer funções ao abrigo de programas do Instituto do Emprego? 
</t>
    </r>
    <r>
      <rPr>
        <sz val="8"/>
        <color rgb="FF000000"/>
        <rFont val="Verdana"/>
        <family val="2"/>
        <charset val="1"/>
      </rPr>
      <t>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</si>
  <si>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r>
      <rPr>
        <b/>
        <sz val="8"/>
        <color rgb="FF000000"/>
        <rFont val="Verdana"/>
        <family val="2"/>
        <charset val="1"/>
      </rPr>
      <t xml:space="preserve">No caso das áreas escolares, onde deverão ser contabilizados os docentes do ‘desporto’ e da ‘expressão artística’ que se encontrem a exercer funções em mais do que um estabelecimento? 
</t>
    </r>
    <r>
      <rPr>
        <sz val="8"/>
        <color rgb="FF000000"/>
        <rFont val="Verdana"/>
        <family val="2"/>
        <charset val="1"/>
      </rPr>
      <t>Nestes casos, o docente deverá ser contado na escola em que tenha a maior carga horária que, em princípio, será aquela com a qual o docente tem vínculo.</t>
    </r>
  </si>
  <si>
    <r>
      <rPr>
        <b/>
        <sz val="8"/>
        <color rgb="FF000000"/>
        <rFont val="Verdana"/>
        <family val="2"/>
        <charset val="1"/>
      </rPr>
      <t xml:space="preserve">Deverão ser contabilizados no balanço social dos estabelecimentos de educação e ensino, os docentes especializados que transitaram para as escolas?
</t>
    </r>
    <r>
      <rPr>
        <sz val="8"/>
        <color rgb="FF000000"/>
        <rFont val="Verdana"/>
        <family val="2"/>
        <charset val="1"/>
      </rPr>
      <t>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</si>
  <si>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color rgb="FF000000"/>
        <rFont val="Verdana"/>
        <family val="2"/>
        <charset val="1"/>
      </rPr>
      <t xml:space="preserve">Deverão ser incluídos os docentes que se encontrem a beneficiar de equiparação a bolseiro ou licença sabática? 
</t>
    </r>
    <r>
      <rPr>
        <sz val="8"/>
        <color rgb="FF000000"/>
        <rFont val="Verdana"/>
        <family val="2"/>
        <charset val="1"/>
      </rPr>
      <t>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</si>
  <si>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rgb="FF000000"/>
        <rFont val="Verdana"/>
        <family val="2"/>
        <charset val="1"/>
      </rPr>
      <t xml:space="preserve">Como devem ser contabilizados os docentes que, tendo celebrado um contrato com uma determinada escola, foram colocados em mobilidade noutro estabelecimento na mesma data? 
</t>
    </r>
    <r>
      <rPr>
        <sz val="8"/>
        <color rgb="FF000000"/>
        <rFont val="Verdana"/>
        <family val="2"/>
        <charset val="1"/>
      </rPr>
      <t>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</si>
  <si>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rgb="FF000000"/>
        <rFont val="Verdana"/>
        <family val="2"/>
        <charset val="1"/>
      </rPr>
      <t xml:space="preserve">No caso de um docente que se encontre destacado noutro serviço ou estabelecimento, em que balanço social deverão ser registados os encargos com as remunerações?
</t>
    </r>
    <r>
      <rPr>
        <sz val="8"/>
        <color rgb="FF000000"/>
        <rFont val="Verdana"/>
        <family val="2"/>
        <charset val="1"/>
      </rPr>
      <t>Os encargos com os docentes destacados noutros serviços ou estabelecimentos deverão ser contabilizados no estabelecimento de origem, uma vez que é este orçamento que está a assumir a despesa.</t>
    </r>
  </si>
  <si>
    <r>
      <rPr>
        <b/>
        <sz val="8"/>
        <color rgb="FF000000"/>
        <rFont val="Verdana"/>
        <family val="2"/>
        <charset val="1"/>
      </rPr>
      <t xml:space="preserve">Em que linha do Quadro 1. devem ser considerados os docentes?
</t>
    </r>
    <r>
      <rPr>
        <sz val="8"/>
        <color rgb="FF000000"/>
        <rFont val="Verdana"/>
        <family val="2"/>
        <charset val="1"/>
      </rPr>
      <t xml:space="preserve">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</si>
  <si>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rPr>
        <b/>
        <sz val="8"/>
        <color rgb="FF000000"/>
        <rFont val="Verdana"/>
        <family val="2"/>
        <charset val="1"/>
      </rPr>
      <t xml:space="preserve">Em que linha devem ser considerados os trabalhadores que transitaram para o regime de contrato de trabalho em funções públicas?
</t>
    </r>
    <r>
      <rPr>
        <sz val="8"/>
        <color rgb="FF000000"/>
        <rFont val="Verdana"/>
        <family val="2"/>
        <charset val="1"/>
      </rPr>
      <t>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</si>
  <si>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rgb="FF000000"/>
        <rFont val="Verdana"/>
        <family val="2"/>
        <charset val="1"/>
      </rPr>
      <t xml:space="preserve">Em que linha devem ser contabilizados os trabalhadores pertencentes a outros serviços e que se encontrem em exercício de funções no nosso serviço ao abrigo de um instrumento de mobilidade (ex: destacamento, requisição, mobilidade interna, etc.)?
</t>
    </r>
    <r>
      <rPr>
        <sz val="8"/>
        <color rgb="FF000000"/>
        <rFont val="Verdana"/>
        <family val="2"/>
        <charset val="1"/>
      </rPr>
      <t>Os trabalhadores em mobilidade no serviço deverão ser introduzidos na linha 1.1.1 ‘ Nomeação’ ou 1.1.2 ‘Contrato por tempo indeterminado’, de acordo com o respetivo vínculo de origem que detenham.</t>
    </r>
  </si>
  <si>
    <r>
      <rPr>
        <b/>
        <sz val="8"/>
        <color rgb="FF000000"/>
        <rFont val="Verdana"/>
        <family val="2"/>
        <charset val="1"/>
      </rPr>
      <t xml:space="preserve">E em que coluna devem ser contados os trabalhadores pertencentes a outros serviços e que se encontrem no nosso serviço em mobilidade interna intercarreiras?
</t>
    </r>
    <r>
      <rPr>
        <sz val="8"/>
        <color rgb="FF000000"/>
        <rFont val="Verdana"/>
        <family val="2"/>
        <charset val="1"/>
      </rPr>
      <t>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</si>
  <si>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rPr>
        <b/>
        <sz val="8"/>
        <color rgb="FF000000"/>
        <rFont val="Verdana"/>
        <family val="2"/>
        <charset val="1"/>
      </rPr>
      <t xml:space="preserve">De que forma devem ser considerados os docentes que possuam uma acumulação ou um contrato para exercer funções em mais do que uma escola? 
</t>
    </r>
    <r>
      <rPr>
        <sz val="8"/>
        <color rgb="FF000000"/>
        <rFont val="Verdana"/>
        <family val="2"/>
        <charset val="1"/>
      </rPr>
      <t>Os docentes com acumulações ou que exerçam funções em duas escolas devem ser contabilizados na escola em que tenham a maior carga horária que, em princípio, será aquela à qual o docente está vinculado.</t>
    </r>
  </si>
  <si>
    <t>Quadro 1.4 - ESTRUTURA ANTIGUIDADES</t>
  </si>
  <si>
    <r>
      <rPr>
        <b/>
        <sz val="8"/>
        <color rgb="FF000000"/>
        <rFont val="Verdana"/>
        <family val="2"/>
        <charset val="1"/>
      </rPr>
      <t xml:space="preserve">Como deverá ser contabilizada a antiguidade na função pública?
</t>
    </r>
    <r>
      <rPr>
        <sz val="8"/>
        <color rgb="FF000000"/>
        <rFont val="Verdana"/>
        <family val="2"/>
        <charset val="1"/>
      </rPr>
      <t xml:space="preserve">O tempo a considerar no balanço social é apenas um dado de natureza estatística que pretende demonstrar a antiguidade total na função pública e não o tempo na carreira ou aposentação, embora em algumas situações esses tempos sejam idênticos. 
A contabilização deverá ser feita pela contagem integral de todos os períodos em que o trabalhador tenha mantido uma relação jurídica com a função pública, excluindo eventuais períodos em que tenha ocorrido cessação do contrato ou tempo de serviço prestado em estabelecimentos privados.
</t>
    </r>
  </si>
  <si>
    <r>
      <rPr>
        <b/>
        <sz val="8"/>
        <color rgb="FF000000"/>
        <rFont val="Verdana"/>
        <family val="2"/>
        <charset val="1"/>
      </rPr>
      <t xml:space="preserve">Como deverá ser contabilizada a antiguidade dos trabalhadores subsidiados ou prestadores de serviços?
</t>
    </r>
    <r>
      <rPr>
        <sz val="8"/>
        <color rgb="FF000000"/>
        <rFont val="Verdana"/>
        <family val="2"/>
        <charset val="1"/>
      </rPr>
      <t>Apesar destes trabalhadores não possuírem ‘antiguidade’ na Função Pública, deverão ser contabilizados os anos de exercício de funções no serviço. Quando o trabalhador não possua um ano completo, deverá ser registado na linha 1.4.1 ‘Até 5 anos’.</t>
    </r>
  </si>
  <si>
    <t>Quadro 1.10 - SAÍDAS</t>
  </si>
  <si>
    <r>
      <rPr>
        <b/>
        <sz val="8"/>
        <color rgb="FF000000"/>
        <rFont val="Verdana"/>
        <family val="2"/>
        <charset val="1"/>
      </rPr>
      <t xml:space="preserve">Em que linha devem ser contados os trabalhadores não docentes que saíram por exoneração durante o ano?
</t>
    </r>
    <r>
      <rPr>
        <sz val="8"/>
        <color rgb="FF000000"/>
        <rFont val="Verdana"/>
        <family val="2"/>
        <charset val="1"/>
      </rPr>
      <t>Estes trabalhadores são contados na linha ‘1.10.2’ Com contrato.</t>
    </r>
  </si>
  <si>
    <r>
      <rPr>
        <b/>
        <sz val="8"/>
        <color rgb="FF000000"/>
        <rFont val="Verdana"/>
        <family val="2"/>
        <charset val="1"/>
      </rPr>
      <t xml:space="preserve">Qual a data a considerar no caso das aposentações? A data da publicação no diário da república ou a data em que o trabalhador se desliga do serviço?
</t>
    </r>
    <r>
      <rPr>
        <sz val="8"/>
        <color rgb="FF000000"/>
        <rFont val="Verdana"/>
        <family val="2"/>
        <charset val="1"/>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</si>
  <si>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t>Quadro 1.15 - MODALIDADES DE HORÁRIO</t>
  </si>
  <si>
    <r>
      <rPr>
        <b/>
        <sz val="8"/>
        <color rgb="FF000000"/>
        <rFont val="Verdana"/>
        <family val="2"/>
        <charset val="1"/>
      </rPr>
      <t xml:space="preserve">Como deverá ser contabilizado o horário dos membros dos órgãos de gestão (Directores, Presidentes, Vice-Presidentes ou Adjuntos), que exerçam também funções docentes?
</t>
    </r>
    <r>
      <rPr>
        <sz val="8"/>
        <color rgb="FF000000"/>
        <rFont val="Verdana"/>
        <family val="2"/>
        <charset val="1"/>
      </rPr>
      <t>Nestas circunstâncias, estes docentes deverão ser contabilizados como tendo 1.15.1 ‘Horário rígido’, na coluna do pessoal ‘Dirigente’.</t>
    </r>
  </si>
  <si>
    <r>
      <rPr>
        <b/>
        <sz val="8"/>
        <color rgb="FF000000"/>
        <rFont val="Verdana"/>
        <family val="2"/>
        <charset val="1"/>
      </rPr>
      <t xml:space="preserve">De que forma devem ser contados os anteriores ‘horários de trabalho desfasados’?
</t>
    </r>
    <r>
      <rPr>
        <sz val="8"/>
        <color rgb="FF000000"/>
        <rFont val="Verdana"/>
        <family val="2"/>
        <charset val="1"/>
      </rPr>
      <t>Atendendo a que este tipo de horário não se encontra previsto na Lei n.º 59/2008 ou no Acordo Colectivo de Trabalho n º 1/2009, este horário deve ser considerado na linha 1.15.1 ‘Horário rígido’.</t>
    </r>
  </si>
  <si>
    <t>Quadro 1.17 - AUSÊNCIAS AO TRABALHO</t>
  </si>
  <si>
    <r>
      <rPr>
        <b/>
        <sz val="8"/>
        <color rgb="FF000000"/>
        <rFont val="Verdana"/>
        <family val="2"/>
        <charset val="1"/>
      </rPr>
      <t xml:space="preserve">De que forma deverão ser contabilizados os dias de ausência por motivo de gravidez de risco?
</t>
    </r>
    <r>
      <rPr>
        <sz val="8"/>
        <color rgb="FF000000"/>
        <rFont val="Verdana"/>
        <family val="2"/>
        <charset val="1"/>
      </rPr>
      <t>Os dias de ausência decorrentes de gravidez de risco deverão ser registados na linha 1.17.2 ‘Maternidade / Paternidade’.</t>
    </r>
  </si>
  <si>
    <r>
      <rPr>
        <b/>
        <sz val="8"/>
        <color rgb="FF000000"/>
        <rFont val="Verdana"/>
        <family val="2"/>
        <charset val="1"/>
      </rPr>
      <t xml:space="preserve">Onde devem ser incluídos os dias de ausência para tratamento ambulatório, realização de consultas médicas e exames complementares de diagnóstico?
</t>
    </r>
    <r>
      <rPr>
        <sz val="8"/>
        <color rgb="FF000000"/>
        <rFont val="Verdana"/>
        <family val="2"/>
        <charset val="1"/>
      </rPr>
      <t>Estes dias devem ser registados na linha 1.17.5 ‘Doença’ quando se trate de tratamentos do próprio trabalhador, ou na linha 1.17.7 ‘Assistência a familiares’ quando se trate tratamentos do cônjuge, ascendentes, descendentes e equiparados.</t>
    </r>
  </si>
  <si>
    <r>
      <rPr>
        <b/>
        <sz val="8"/>
        <color rgb="FF000000"/>
        <rFont val="Verdana"/>
        <family val="2"/>
        <charset val="1"/>
      </rPr>
      <t xml:space="preserve">Em que linha do quadro 1.17 ‘Ausências ao trabalho’ devem ser contados os dias de licença parental inicial exclusiva do pai (5+5 dias obrigatórios e 10 dias facultativos)?
</t>
    </r>
    <r>
      <rPr>
        <sz val="8"/>
        <color rgb="FF000000"/>
        <rFont val="Verdana"/>
        <family val="2"/>
        <charset val="1"/>
      </rPr>
      <t>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</si>
  <si>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rPr>
        <b/>
        <sz val="8"/>
        <rFont val="Verdana"/>
        <family val="2"/>
        <charset val="1"/>
      </rPr>
      <t xml:space="preserve">Em que linha do quadro 1.17 ‘Ausências ao trabalho’ devem ser contabilizadas as faltas para assistência a filhos menores?
</t>
    </r>
    <r>
      <rPr>
        <sz val="8"/>
        <rFont val="Verdana"/>
        <family val="2"/>
        <charset val="1"/>
      </rPr>
      <t>Estes dias deverão ser introduzidos na linha 1.17.7 ‘Assistência a familiares’.</t>
    </r>
  </si>
  <si>
    <r>
      <rPr>
        <b/>
        <sz val="8"/>
        <rFont val="Verdana"/>
        <family val="2"/>
        <charset val="1"/>
      </rPr>
      <t xml:space="preserve">Devem ser contabilizados os períodos de ausência devido a licenças sem vencimento?
</t>
    </r>
    <r>
      <rPr>
        <sz val="8"/>
        <rFont val="Verdana"/>
        <family val="2"/>
        <charset val="1"/>
      </rPr>
      <t xml:space="preserve">Estes dias apenas devem ser contabilizados caso o trabalhador tenha sido considerado no quadro 1 'Recursos Humanos', ou seja, nas situações de regresso durante o ano em análise. </t>
    </r>
  </si>
  <si>
    <t>Quadro 2. - ENCARGOS COM PESSOAL</t>
  </si>
  <si>
    <r>
      <rPr>
        <b/>
        <sz val="8"/>
        <color rgb="FF000000"/>
        <rFont val="Verdana"/>
        <family val="2"/>
        <charset val="1"/>
      </rPr>
      <t xml:space="preserve">Os encargos com os subsídios de parentalidade devem ser incluídos no mapa 2. ‘Encargos com pessoal’ ou mapa 5. ‘Prestações Sociais’?
</t>
    </r>
    <r>
      <rPr>
        <sz val="8"/>
        <color rgb="FF000000"/>
        <rFont val="Verdana"/>
        <family val="2"/>
        <charset val="1"/>
      </rPr>
      <t>Estes encargos podem ser colocados no mapa 5. ‘Prestações Sociais’ na linha 5.8 ‘Outros’.</t>
    </r>
  </si>
  <si>
    <r>
      <rPr>
        <b/>
        <sz val="8"/>
        <color rgb="FF000000"/>
        <rFont val="Verdana"/>
        <family val="2"/>
        <charset val="1"/>
      </rPr>
      <t xml:space="preserve">Onde devem ser enquadrados as contribuições da entidade empregadora para a Caixa Geral de Aposentações ou Segurança Social?
</t>
    </r>
    <r>
      <rPr>
        <sz val="8"/>
        <color rgb="FF000000"/>
        <rFont val="Verdana"/>
        <family val="2"/>
        <charset val="1"/>
      </rPr>
      <t xml:space="preserve">Estes encargos devem ser introduzidos no mapa 2. ‘Encargos com pessoal’, na linha 2.16 ‘Outros’ com a respectiva descriminação no campo das observações.
</t>
    </r>
  </si>
  <si>
    <r>
      <rPr>
        <b/>
        <sz val="8"/>
        <color rgb="FF000000"/>
        <rFont val="Verdana"/>
        <family val="2"/>
        <charset val="1"/>
      </rPr>
      <t xml:space="preserve">Onde contabilizar as remunerações auferidas pelos trabalhadores na doença? 
</t>
    </r>
    <r>
      <rPr>
        <sz val="8"/>
        <color rgb="FF000000"/>
        <rFont val="Verdana"/>
        <family val="2"/>
        <charset val="1"/>
      </rPr>
      <t>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</si>
  <si>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rgb="FF000000"/>
        <rFont val="Verdana"/>
        <family val="2"/>
        <charset val="1"/>
      </rPr>
      <t xml:space="preserve">Em que quadro contar os subsídios por assistência a filho menor? 
</t>
    </r>
    <r>
      <rPr>
        <sz val="8"/>
        <color rgb="FF000000"/>
        <rFont val="Verdana"/>
        <family val="2"/>
        <charset val="1"/>
      </rPr>
      <t>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</si>
  <si>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t>Quadro 5. - PRESTAÇÕES SOCIAIS</t>
  </si>
  <si>
    <r>
      <rPr>
        <b/>
        <sz val="8"/>
        <color rgb="FF000000"/>
        <rFont val="Verdana"/>
        <family val="2"/>
        <charset val="1"/>
      </rPr>
      <t xml:space="preserve">Em que ponto deverão ser incluídos os montantes referentes à protecção na Parentalidade?
</t>
    </r>
    <r>
      <rPr>
        <sz val="8"/>
        <color rgb="FF000000"/>
        <rFont val="Verdana"/>
        <family val="2"/>
        <charset val="1"/>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</si>
  <si>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t>Quadro 8. - COBERTURA DOS MAPAS DE PESSOAL</t>
  </si>
  <si>
    <r>
      <rPr>
        <b/>
        <sz val="8"/>
        <color rgb="FF000000"/>
        <rFont val="Verdana"/>
        <family val="2"/>
        <charset val="1"/>
      </rPr>
      <t xml:space="preserve">No quadro 8. ‘Cobertura dos mapas de pessoal’, devem ser incluídos os trabalhadores ao abrigo de programas do Instituto do Emprego e prestadores de serviços?
</t>
    </r>
    <r>
      <rPr>
        <sz val="8"/>
        <color rgb="FF000000"/>
        <rFont val="Verdana"/>
        <family val="2"/>
        <charset val="1"/>
      </rPr>
      <t>Estes trabalhadores não deverão ser incluídos neste quadro, atendendo a que não se encontram previstos nos mapas de pessoal.</t>
    </r>
  </si>
  <si>
    <t xml:space="preserve">O que se entende por “lugares previstos” e “lugares preenchidos”?
</t>
  </si>
  <si>
    <t>LUGARES PREVISTOS</t>
  </si>
  <si>
    <t>NÃO DOCENTES</t>
  </si>
  <si>
    <t>DOCENTES</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</si>
  <si>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</si>
  <si>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t>Contabilizar os lugares de quadro de escola aprovados.</t>
  </si>
  <si>
    <t>Licenças sem remuneração</t>
  </si>
  <si>
    <t>Sim</t>
  </si>
  <si>
    <t>Mobilidades para fora</t>
  </si>
  <si>
    <t>Área escolar / QZP</t>
  </si>
  <si>
    <t>Sim
(contabilizar o n.º de trabalhadores afetos)</t>
  </si>
  <si>
    <t>Mobilidades para dentro</t>
  </si>
  <si>
    <t>Não</t>
  </si>
  <si>
    <t>Contratados</t>
  </si>
  <si>
    <t>-</t>
  </si>
  <si>
    <t>LUGARES PREENCHIDOS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</si>
  <si>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</si>
  <si>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</si>
  <si>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</si>
  <si>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Nota: Os lugares preenchidos são completados automaticamente consoante os dados introduzidos no mapa referente aos recursos humanos.</t>
  </si>
  <si>
    <t>OUTRAS QUESTÕES</t>
  </si>
  <si>
    <r>
      <rPr>
        <b/>
        <sz val="8"/>
        <color rgb="FF000000"/>
        <rFont val="Verdana"/>
        <family val="2"/>
        <charset val="1"/>
      </rPr>
      <t xml:space="preserve">Todos os serviços e estabelecimentos de educação e ensino da Secretaria Regional de Educação devem preencher os mapas do balanço social?
</t>
    </r>
    <r>
      <rPr>
        <sz val="8"/>
        <color rgb="FF000000"/>
        <rFont val="Verdana"/>
        <family val="2"/>
        <charset val="1"/>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</si>
  <si>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rPr>
        <b/>
        <sz val="8"/>
        <color rgb="FF000000"/>
        <rFont val="Verdana"/>
        <family val="2"/>
        <charset val="1"/>
      </rPr>
      <t xml:space="preserve">Para onde devem ser enviados os ficheiros preenchidos?
</t>
    </r>
    <r>
      <rPr>
        <sz val="8"/>
        <color rgb="FF000000"/>
        <rFont val="Verdana"/>
        <family val="2"/>
        <charset val="1"/>
      </rPr>
      <t>Os ficheiros, devidamente preenchidos, deverão ser enviados para o endereço de correio eletrónico da DRIG: drig.sre@madeira.gov.pt.</t>
    </r>
  </si>
  <si>
    <t>MAPAS</t>
  </si>
  <si>
    <t>MENSAGENS</t>
  </si>
  <si>
    <r>
      <rPr>
        <b/>
        <sz val="7"/>
        <rFont val="Verdana"/>
        <family val="2"/>
        <charset val="1"/>
      </rPr>
      <t xml:space="preserve">Quadro 1.
</t>
    </r>
    <r>
      <rPr>
        <sz val="7"/>
        <rFont val="Verdana"/>
        <family val="2"/>
        <charset val="1"/>
      </rPr>
      <t>Recursos humanos</t>
    </r>
  </si>
  <si>
    <t>ver</t>
  </si>
  <si>
    <r>
      <rPr>
        <b/>
        <sz val="7"/>
        <rFont val="Verdana"/>
        <family val="2"/>
        <charset val="1"/>
      </rPr>
      <t xml:space="preserve">Quadro 1.2
</t>
    </r>
    <r>
      <rPr>
        <sz val="7"/>
        <rFont val="Verdana"/>
        <family val="2"/>
        <charset val="1"/>
      </rPr>
      <t>Estrutura etária</t>
    </r>
  </si>
  <si>
    <r>
      <rPr>
        <b/>
        <sz val="7"/>
        <rFont val="Verdana"/>
        <family val="2"/>
        <charset val="1"/>
      </rPr>
      <t xml:space="preserve">Quadro 1.4
</t>
    </r>
    <r>
      <rPr>
        <sz val="7"/>
        <rFont val="Verdana"/>
        <family val="2"/>
        <charset val="1"/>
      </rPr>
      <t>Estrutura de antiguidades</t>
    </r>
  </si>
  <si>
    <r>
      <rPr>
        <b/>
        <sz val="7"/>
        <rFont val="Verdana"/>
        <family val="2"/>
        <charset val="1"/>
      </rPr>
      <t xml:space="preserve">Quadro 1.6
</t>
    </r>
    <r>
      <rPr>
        <sz val="7"/>
        <rFont val="Verdana"/>
        <family val="2"/>
        <charset val="1"/>
      </rPr>
      <t>Trabalhadores estrangeiros</t>
    </r>
  </si>
  <si>
    <r>
      <rPr>
        <b/>
        <sz val="7"/>
        <rFont val="Verdana"/>
        <family val="2"/>
        <charset val="1"/>
      </rPr>
      <t xml:space="preserve">Quadro 1.7
</t>
    </r>
    <r>
      <rPr>
        <sz val="7"/>
        <rFont val="Verdana"/>
        <family val="2"/>
        <charset val="1"/>
      </rPr>
      <t>Trabalhadores deficientes</t>
    </r>
  </si>
  <si>
    <r>
      <rPr>
        <b/>
        <sz val="7"/>
        <rFont val="Verdana"/>
        <family val="2"/>
        <charset val="1"/>
      </rPr>
      <t xml:space="preserve">Quadro 1.8
</t>
    </r>
    <r>
      <rPr>
        <sz val="7"/>
        <rFont val="Verdana"/>
        <family val="2"/>
        <charset val="1"/>
      </rPr>
      <t>Estrutura habilitacional</t>
    </r>
  </si>
  <si>
    <r>
      <rPr>
        <b/>
        <sz val="7"/>
        <rFont val="Verdana"/>
        <family val="2"/>
        <charset val="1"/>
      </rPr>
      <t xml:space="preserve">Quadro 1.9
</t>
    </r>
    <r>
      <rPr>
        <sz val="7"/>
        <rFont val="Verdana"/>
        <family val="2"/>
        <charset val="1"/>
      </rPr>
      <t>Admissões</t>
    </r>
  </si>
  <si>
    <r>
      <rPr>
        <b/>
        <sz val="7"/>
        <rFont val="Verdana"/>
        <family val="2"/>
        <charset val="1"/>
      </rPr>
      <t xml:space="preserve">Quadro 1.10
</t>
    </r>
    <r>
      <rPr>
        <sz val="7"/>
        <rFont val="Verdana"/>
        <family val="2"/>
        <charset val="1"/>
      </rPr>
      <t>Saídas</t>
    </r>
  </si>
  <si>
    <r>
      <rPr>
        <b/>
        <sz val="7"/>
        <rFont val="Verdana"/>
        <family val="2"/>
        <charset val="1"/>
      </rPr>
      <t xml:space="preserve">Quadro 1.11
</t>
    </r>
    <r>
      <rPr>
        <sz val="7"/>
        <rFont val="Verdana"/>
        <family val="2"/>
        <charset val="1"/>
      </rPr>
      <t>Saídas nomeados</t>
    </r>
  </si>
  <si>
    <r>
      <rPr>
        <b/>
        <sz val="7"/>
        <rFont val="Verdana"/>
        <family val="2"/>
        <charset val="1"/>
      </rPr>
      <t xml:space="preserve">Quadro 1.12
</t>
    </r>
    <r>
      <rPr>
        <sz val="7"/>
        <rFont val="Verdana"/>
        <family val="2"/>
        <charset val="1"/>
      </rPr>
      <t>Saídas contratos</t>
    </r>
  </si>
  <si>
    <r>
      <rPr>
        <b/>
        <sz val="7"/>
        <rFont val="Verdana"/>
        <family val="2"/>
        <charset val="1"/>
      </rPr>
      <t xml:space="preserve">Quadro 1.13
</t>
    </r>
    <r>
      <rPr>
        <sz val="7"/>
        <rFont val="Verdana"/>
        <family val="2"/>
        <charset val="1"/>
      </rPr>
      <t>Postos de trabalho não ocupados</t>
    </r>
  </si>
  <si>
    <r>
      <rPr>
        <b/>
        <sz val="7"/>
        <rFont val="Verdana"/>
        <family val="2"/>
        <charset val="1"/>
      </rPr>
      <t xml:space="preserve">Quadro 1.14
</t>
    </r>
    <r>
      <rPr>
        <sz val="7"/>
        <rFont val="Verdana"/>
        <family val="2"/>
        <charset val="1"/>
      </rPr>
      <t>Alterações remuneratórias / promoções</t>
    </r>
  </si>
  <si>
    <r>
      <rPr>
        <b/>
        <sz val="7"/>
        <rFont val="Verdana"/>
        <family val="2"/>
        <charset val="1"/>
      </rPr>
      <t xml:space="preserve">Quadro 1.15
</t>
    </r>
    <r>
      <rPr>
        <sz val="7"/>
        <rFont val="Verdana"/>
        <family val="2"/>
        <charset val="1"/>
      </rPr>
      <t>Modalidades de horário</t>
    </r>
  </si>
  <si>
    <r>
      <rPr>
        <b/>
        <sz val="7"/>
        <rFont val="Verdana"/>
        <family val="2"/>
        <charset val="1"/>
      </rPr>
      <t xml:space="preserve">Quadro 1.16
</t>
    </r>
    <r>
      <rPr>
        <sz val="7"/>
        <rFont val="Verdana"/>
        <family val="2"/>
        <charset val="1"/>
      </rPr>
      <t>Trabalho extraordinário</t>
    </r>
  </si>
  <si>
    <r>
      <rPr>
        <b/>
        <sz val="7"/>
        <rFont val="Verdana"/>
        <family val="2"/>
        <charset val="1"/>
      </rPr>
      <t xml:space="preserve">Quadro 1.17
</t>
    </r>
    <r>
      <rPr>
        <sz val="7"/>
        <rFont val="Verdana"/>
        <family val="2"/>
        <charset val="1"/>
      </rPr>
      <t>Ausências ao trabalho</t>
    </r>
  </si>
  <si>
    <r>
      <rPr>
        <b/>
        <sz val="7"/>
        <rFont val="Verdana"/>
        <family val="2"/>
        <charset val="1"/>
      </rPr>
      <t xml:space="preserve">Quadro 1.18
</t>
    </r>
    <r>
      <rPr>
        <sz val="7"/>
        <rFont val="Verdana"/>
        <family val="2"/>
        <charset val="1"/>
      </rPr>
      <t>Horas não trabalhadas</t>
    </r>
  </si>
  <si>
    <r>
      <rPr>
        <b/>
        <sz val="7"/>
        <rFont val="Verdana"/>
        <family val="2"/>
        <charset val="1"/>
      </rPr>
      <t xml:space="preserve">Quadro 2.
</t>
    </r>
    <r>
      <rPr>
        <sz val="7"/>
        <rFont val="Verdana"/>
        <family val="2"/>
        <charset val="1"/>
      </rPr>
      <t>Encargos com pessoal</t>
    </r>
  </si>
  <si>
    <r>
      <rPr>
        <b/>
        <sz val="7"/>
        <rFont val="Verdana"/>
        <family val="2"/>
        <charset val="1"/>
      </rPr>
      <t xml:space="preserve">Quadro 2.17.1
</t>
    </r>
    <r>
      <rPr>
        <sz val="7"/>
        <rFont val="Verdana"/>
        <family val="2"/>
        <charset val="1"/>
      </rPr>
      <t>Leque salarial líquido</t>
    </r>
  </si>
  <si>
    <r>
      <rPr>
        <b/>
        <sz val="7"/>
        <rFont val="Verdana"/>
        <family val="2"/>
        <charset val="1"/>
      </rPr>
      <t xml:space="preserve">Quadro 3.1
</t>
    </r>
    <r>
      <rPr>
        <sz val="7"/>
        <rFont val="Verdana"/>
        <family val="2"/>
        <charset val="1"/>
      </rPr>
      <t>Acidentes em serviço</t>
    </r>
  </si>
  <si>
    <r>
      <rPr>
        <b/>
        <sz val="7"/>
        <rFont val="Verdana"/>
        <family val="2"/>
        <charset val="1"/>
      </rPr>
      <t xml:space="preserve">Quadro 3.2
</t>
    </r>
    <r>
      <rPr>
        <sz val="7"/>
        <rFont val="Verdana"/>
        <family val="2"/>
        <charset val="1"/>
      </rPr>
      <t>Doenças profissionais</t>
    </r>
  </si>
  <si>
    <r>
      <rPr>
        <b/>
        <sz val="7"/>
        <rFont val="Verdana"/>
        <family val="2"/>
        <charset val="1"/>
      </rPr>
      <t xml:space="preserve">Quadro 3.3
</t>
    </r>
    <r>
      <rPr>
        <sz val="7"/>
        <rFont val="Verdana"/>
        <family val="2"/>
        <charset val="1"/>
      </rPr>
      <t>Actividades de medicina do trabalho</t>
    </r>
  </si>
  <si>
    <r>
      <rPr>
        <b/>
        <sz val="7"/>
        <rFont val="Verdana"/>
        <family val="2"/>
        <charset val="1"/>
      </rPr>
      <t xml:space="preserve">Quadro 3.4
</t>
    </r>
    <r>
      <rPr>
        <sz val="7"/>
        <rFont val="Verdana"/>
        <family val="2"/>
        <charset val="1"/>
      </rPr>
      <t>Comissões de higiene e segurança</t>
    </r>
  </si>
  <si>
    <r>
      <rPr>
        <b/>
        <sz val="7"/>
        <rFont val="Verdana"/>
        <family val="2"/>
        <charset val="1"/>
      </rPr>
      <t xml:space="preserve">Quadro 3.5
</t>
    </r>
    <r>
      <rPr>
        <sz val="7"/>
        <rFont val="Verdana"/>
        <family val="2"/>
        <charset val="1"/>
      </rPr>
      <t>Número de pessoas recolocadas</t>
    </r>
  </si>
  <si>
    <r>
      <rPr>
        <b/>
        <sz val="7"/>
        <rFont val="Verdana"/>
        <family val="2"/>
        <charset val="1"/>
      </rPr>
      <t xml:space="preserve">Quadro 3.6
</t>
    </r>
    <r>
      <rPr>
        <sz val="7"/>
        <rFont val="Verdana"/>
        <family val="2"/>
        <charset val="1"/>
      </rPr>
      <t>Acções em matéria de segurança</t>
    </r>
  </si>
  <si>
    <r>
      <rPr>
        <b/>
        <sz val="7"/>
        <rFont val="Verdana"/>
        <family val="2"/>
        <charset val="1"/>
      </rPr>
      <t xml:space="preserve">Quadro 3.7
</t>
    </r>
    <r>
      <rPr>
        <sz val="7"/>
        <rFont val="Verdana"/>
        <family val="2"/>
        <charset val="1"/>
      </rPr>
      <t>Custos com prevenção de acidentes</t>
    </r>
  </si>
  <si>
    <r>
      <rPr>
        <b/>
        <sz val="7"/>
        <rFont val="Verdana"/>
        <family val="2"/>
        <charset val="1"/>
      </rPr>
      <t xml:space="preserve">Quadro 4.
</t>
    </r>
    <r>
      <rPr>
        <sz val="7"/>
        <rFont val="Verdana"/>
        <family val="2"/>
        <charset val="1"/>
      </rPr>
      <t>Duração das acções de formação</t>
    </r>
  </si>
  <si>
    <r>
      <rPr>
        <b/>
        <sz val="7"/>
        <rFont val="Verdana"/>
        <family val="2"/>
        <charset val="1"/>
      </rPr>
      <t xml:space="preserve">Quadro 4.2 e 4.3
</t>
    </r>
    <r>
      <rPr>
        <sz val="7"/>
        <rFont val="Verdana"/>
        <family val="2"/>
        <charset val="1"/>
      </rPr>
      <t>Número total de participantes e horas</t>
    </r>
  </si>
  <si>
    <r>
      <rPr>
        <b/>
        <sz val="7"/>
        <rFont val="Verdana"/>
        <family val="2"/>
        <charset val="1"/>
      </rPr>
      <t xml:space="preserve">Quadro 4.4
</t>
    </r>
    <r>
      <rPr>
        <sz val="7"/>
        <rFont val="Verdana"/>
        <family val="2"/>
        <charset val="1"/>
      </rPr>
      <t>Custos totais de formação</t>
    </r>
  </si>
  <si>
    <r>
      <rPr>
        <b/>
        <sz val="7"/>
        <rFont val="Verdana"/>
        <family val="2"/>
        <charset val="1"/>
      </rPr>
      <t xml:space="preserve">Quadro 5.
</t>
    </r>
    <r>
      <rPr>
        <sz val="7"/>
        <rFont val="Verdana"/>
        <family val="2"/>
        <charset val="1"/>
      </rPr>
      <t>Prestações sociais</t>
    </r>
  </si>
  <si>
    <r>
      <rPr>
        <b/>
        <sz val="7"/>
        <rFont val="Verdana"/>
        <family val="2"/>
        <charset val="1"/>
      </rPr>
      <t xml:space="preserve">Quadro 5.9
</t>
    </r>
    <r>
      <rPr>
        <sz val="7"/>
        <rFont val="Verdana"/>
        <family val="2"/>
        <charset val="1"/>
      </rPr>
      <t>Prestações acção social complementar</t>
    </r>
  </si>
  <si>
    <r>
      <rPr>
        <b/>
        <sz val="7"/>
        <rFont val="Verdana"/>
        <family val="2"/>
        <charset val="1"/>
      </rPr>
      <t xml:space="preserve">Quadro 6.1
</t>
    </r>
    <r>
      <rPr>
        <sz val="7"/>
        <rFont val="Verdana"/>
        <family val="2"/>
        <charset val="1"/>
      </rPr>
      <t>Organização e actividade sindical</t>
    </r>
  </si>
  <si>
    <r>
      <rPr>
        <b/>
        <sz val="7"/>
        <rFont val="Verdana"/>
        <family val="2"/>
        <charset val="1"/>
      </rPr>
      <t xml:space="preserve">Quadro 6.2
</t>
    </r>
    <r>
      <rPr>
        <sz val="7"/>
        <rFont val="Verdana"/>
        <family val="2"/>
        <charset val="1"/>
      </rPr>
      <t>Comissões de trabalhadores</t>
    </r>
  </si>
  <si>
    <r>
      <rPr>
        <b/>
        <sz val="7"/>
        <rFont val="Verdana"/>
        <family val="2"/>
        <charset val="1"/>
      </rPr>
      <t xml:space="preserve">Quadro 6.3
</t>
    </r>
    <r>
      <rPr>
        <sz val="7"/>
        <rFont val="Verdana"/>
        <family val="2"/>
        <charset val="1"/>
      </rPr>
      <t>Disciplina</t>
    </r>
  </si>
  <si>
    <r>
      <rPr>
        <b/>
        <sz val="7"/>
        <rFont val="Verdana"/>
        <family val="2"/>
        <charset val="1"/>
      </rPr>
      <t xml:space="preserve">Quadro 6.3.4
</t>
    </r>
    <r>
      <rPr>
        <sz val="7"/>
        <rFont val="Verdana"/>
        <family val="2"/>
        <charset val="1"/>
      </rPr>
      <t>Processos decididos</t>
    </r>
  </si>
  <si>
    <r>
      <rPr>
        <b/>
        <sz val="7"/>
        <rFont val="Verdana"/>
        <family val="2"/>
        <charset val="1"/>
      </rPr>
      <t xml:space="preserve">Quadro 7.
</t>
    </r>
    <r>
      <rPr>
        <sz val="7"/>
        <rFont val="Verdana"/>
        <family val="2"/>
        <charset val="1"/>
      </rPr>
      <t>Distribuição geográfica por concelhos</t>
    </r>
  </si>
  <si>
    <r>
      <rPr>
        <b/>
        <sz val="7"/>
        <rFont val="Verdana"/>
        <family val="2"/>
        <charset val="1"/>
      </rPr>
      <t xml:space="preserve">Quadro 8.
</t>
    </r>
    <r>
      <rPr>
        <sz val="7"/>
        <rFont val="Verdana"/>
        <family val="2"/>
        <charset val="1"/>
      </rPr>
      <t>Cobertura dos mapas de pessoal</t>
    </r>
  </si>
  <si>
    <t>1.</t>
  </si>
  <si>
    <r>
      <rPr>
        <b/>
        <sz val="7"/>
        <rFont val="Verdana"/>
        <family val="2"/>
        <charset val="1"/>
      </rPr>
      <t xml:space="preserve">Recursos Humanos </t>
    </r>
    <r>
      <rPr>
        <sz val="7"/>
        <color rgb="FFFF0000"/>
        <rFont val="Verdana"/>
        <family val="2"/>
        <charset val="1"/>
      </rPr>
      <t>(1)</t>
    </r>
  </si>
  <si>
    <r>
      <rPr>
        <sz val="7"/>
        <rFont val="Verdana"/>
        <family val="2"/>
        <charset val="1"/>
      </rPr>
      <t xml:space="preserve">Dirigente </t>
    </r>
    <r>
      <rPr>
        <sz val="7"/>
        <color rgb="FFFF0000"/>
        <rFont val="Verdana"/>
        <family val="2"/>
        <charset val="1"/>
      </rPr>
      <t>(5)</t>
    </r>
  </si>
  <si>
    <t>Técnico Superior</t>
  </si>
  <si>
    <r>
      <rPr>
        <sz val="7"/>
        <rFont val="Verdana"/>
        <family val="2"/>
        <charset val="1"/>
      </rPr>
      <t xml:space="preserve">Assistente Técnico </t>
    </r>
    <r>
      <rPr>
        <sz val="7"/>
        <color rgb="FFFF0000"/>
        <rFont val="Verdana"/>
        <family val="2"/>
        <charset val="1"/>
      </rPr>
      <t>(6)</t>
    </r>
  </si>
  <si>
    <r>
      <rPr>
        <sz val="7"/>
        <rFont val="Verdana"/>
        <family val="2"/>
        <charset val="1"/>
      </rPr>
      <t>Assistente Operacional</t>
    </r>
    <r>
      <rPr>
        <sz val="7"/>
        <color rgb="FFFF0000"/>
        <rFont val="Verdana"/>
        <family val="2"/>
        <charset val="1"/>
      </rPr>
      <t xml:space="preserve"> 
(7)</t>
    </r>
  </si>
  <si>
    <r>
      <rPr>
        <sz val="7"/>
        <rFont val="Verdana"/>
        <family val="2"/>
        <charset val="1"/>
      </rPr>
      <t xml:space="preserve">Carreiras e Categorias subsistentes </t>
    </r>
    <r>
      <rPr>
        <sz val="7"/>
        <color rgb="FFFF0000"/>
        <rFont val="Verdana"/>
        <family val="2"/>
        <charset val="1"/>
      </rPr>
      <t>(8)</t>
    </r>
  </si>
  <si>
    <r>
      <rPr>
        <sz val="7"/>
        <rFont val="Verdana"/>
        <family val="2"/>
        <charset val="1"/>
      </rPr>
      <t xml:space="preserve">Carreiras e Corpos especiais </t>
    </r>
    <r>
      <rPr>
        <sz val="7"/>
        <color rgb="FFFF0000"/>
        <rFont val="Verdana"/>
        <family val="2"/>
        <charset val="1"/>
      </rPr>
      <t>(9)</t>
    </r>
  </si>
  <si>
    <t>Carreira Médica</t>
  </si>
  <si>
    <t>Carreira de Enfermagem</t>
  </si>
  <si>
    <t>Carreira Docente</t>
  </si>
  <si>
    <t>Outros</t>
  </si>
  <si>
    <t>Total</t>
  </si>
  <si>
    <t>1.1</t>
  </si>
  <si>
    <t>Total efectivos</t>
  </si>
  <si>
    <t>H</t>
  </si>
  <si>
    <t>M</t>
  </si>
  <si>
    <t>T</t>
  </si>
  <si>
    <t>1.1.1</t>
  </si>
  <si>
    <r>
      <rPr>
        <sz val="7"/>
        <rFont val="Verdana"/>
        <family val="2"/>
        <charset val="1"/>
      </rPr>
      <t xml:space="preserve">Nomeação </t>
    </r>
    <r>
      <rPr>
        <sz val="7"/>
        <color rgb="FFFF0000"/>
        <rFont val="Verdana"/>
        <family val="2"/>
        <charset val="1"/>
      </rPr>
      <t>(2)</t>
    </r>
  </si>
  <si>
    <t xml:space="preserve"> 1.1.2</t>
  </si>
  <si>
    <t>Contrato por tempo indeterminado</t>
  </si>
  <si>
    <t>1.1.3</t>
  </si>
  <si>
    <r>
      <rPr>
        <sz val="7"/>
        <rFont val="Verdana"/>
        <family val="2"/>
        <charset val="1"/>
      </rPr>
      <t xml:space="preserve">Contrato a termo resolutivo, certo ou incerto </t>
    </r>
    <r>
      <rPr>
        <sz val="7"/>
        <color rgb="FFFF0000"/>
        <rFont val="Verdana"/>
        <family val="2"/>
        <charset val="1"/>
      </rPr>
      <t>(3)</t>
    </r>
  </si>
  <si>
    <t>1.1.4</t>
  </si>
  <si>
    <r>
      <rPr>
        <sz val="7"/>
        <rFont val="Verdana"/>
        <family val="2"/>
        <charset val="1"/>
      </rPr>
      <t xml:space="preserve">Outros </t>
    </r>
    <r>
      <rPr>
        <sz val="7"/>
        <color rgb="FFFF0000"/>
        <rFont val="Verdana"/>
        <family val="2"/>
        <charset val="1"/>
      </rPr>
      <t>(4)</t>
    </r>
  </si>
  <si>
    <t>1.1.5</t>
  </si>
  <si>
    <t>Por favor refira quais as carreiras incluídas na coluna "Outros":</t>
  </si>
  <si>
    <t>Por favor enuncie quais as situações referidas na linha "Outros" (1.1.4):</t>
  </si>
  <si>
    <t>Programas de emprego</t>
  </si>
  <si>
    <t>1.1.6</t>
  </si>
  <si>
    <t>Total de efectivos (balanço do ano anterior):</t>
  </si>
  <si>
    <t>1.1.7</t>
  </si>
  <si>
    <t>Nomeação (balanço do ano anterior)</t>
  </si>
  <si>
    <t xml:space="preserve"> 1.1.8</t>
  </si>
  <si>
    <t>Contrato por tempo indeterminado  (balanço do ano anterior)</t>
  </si>
  <si>
    <t>1.1.9</t>
  </si>
  <si>
    <t>Contrato a termo resolutivo, certo ou incerto  (balanço do ano anterior)</t>
  </si>
  <si>
    <t>1.1.10</t>
  </si>
  <si>
    <t>Outros  (balanço do ano anterior)</t>
  </si>
  <si>
    <t>SIMULADOR - VALORES ESPERADOS PARA O BALANÇO A ENTREGAR TENDO EM CONTA OS TRABALHADORES REGISTADOS NO BALANÇO ANTERIOR, MENOS AS SAIDAS, MAIS AS ENTRADAS REGISTADAS NO ATUAL BALANÇO</t>
  </si>
  <si>
    <t>Dirigentes</t>
  </si>
  <si>
    <t>Técnicos Superiores</t>
  </si>
  <si>
    <t>Assistentes Técnicos</t>
  </si>
  <si>
    <t>Assistentes Operacionais</t>
  </si>
  <si>
    <t>Carreiras e Categorias subsistentes</t>
  </si>
  <si>
    <t>Carreiras e Corpos especiais</t>
  </si>
  <si>
    <t>Docentes</t>
  </si>
  <si>
    <t>Total de efectivos (valores esperados)</t>
  </si>
  <si>
    <t>Nomeação  (valores esperados)</t>
  </si>
  <si>
    <t>Contrato por tempo indeterminado  (valores esperados)</t>
  </si>
  <si>
    <t>Contrato a termo resolutivo, certo ou incerto  (valores esperados)</t>
  </si>
  <si>
    <t>Outros  (valores esperados)</t>
  </si>
  <si>
    <r>
      <rPr>
        <b/>
        <sz val="7"/>
        <color rgb="FF000000"/>
        <rFont val="Verdana"/>
        <family val="2"/>
        <charset val="1"/>
      </rPr>
      <t>Notas:</t>
    </r>
    <r>
      <rPr>
        <sz val="7"/>
        <color rgb="FF000000"/>
        <rFont val="Verdana"/>
        <family val="2"/>
        <charset val="1"/>
      </rPr>
      <t xml:space="preserve"> </t>
    </r>
  </si>
  <si>
    <r>
      <rPr>
        <b/>
        <sz val="7"/>
        <color rgb="FFFF0000"/>
        <rFont val="Verdana"/>
        <family val="2"/>
        <charset val="1"/>
      </rPr>
      <t xml:space="preserve">(1) </t>
    </r>
    <r>
      <rPr>
        <sz val="7"/>
        <rFont val="Verdana"/>
        <family val="2"/>
        <charset val="1"/>
      </rPr>
      <t>Deverão ser considerados t</t>
    </r>
    <r>
      <rPr>
        <sz val="7"/>
        <color rgb="FF000000"/>
        <rFont val="Verdana"/>
        <family val="2"/>
        <charset val="1"/>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</si>
  <si>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rPr>
        <b/>
        <sz val="7"/>
        <color rgb="FFFF0000"/>
        <rFont val="Verdana"/>
        <family val="2"/>
        <charset val="1"/>
      </rPr>
      <t>(2)</t>
    </r>
    <r>
      <rPr>
        <b/>
        <sz val="7"/>
        <color rgb="FF000000"/>
        <rFont val="Verdana"/>
        <family val="2"/>
        <charset val="1"/>
      </rPr>
      <t xml:space="preserve"> </t>
    </r>
    <r>
      <rPr>
        <sz val="7"/>
        <color rgb="FF000000"/>
        <rFont val="Verdana"/>
        <family val="2"/>
        <charset val="1"/>
      </rPr>
      <t>Considerar todas as formas de nomeação: definitiva, provisória, em comissão de serviço e em regime de substituição.</t>
    </r>
  </si>
  <si>
    <r>
      <rPr>
        <b/>
        <sz val="7"/>
        <color rgb="FFFF0000"/>
        <rFont val="Verdana"/>
        <family val="2"/>
        <charset val="1"/>
      </rPr>
      <t>(3)</t>
    </r>
    <r>
      <rPr>
        <sz val="7"/>
        <rFont val="Verdana"/>
        <family val="2"/>
        <charset val="1"/>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</si>
  <si>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rPr>
        <b/>
        <sz val="7"/>
        <color rgb="FFFF0000"/>
        <rFont val="Verdana"/>
        <family val="2"/>
        <charset val="1"/>
      </rPr>
      <t>(4)</t>
    </r>
    <r>
      <rPr>
        <sz val="7"/>
        <rFont val="Verdana"/>
        <family val="2"/>
        <charset val="1"/>
      </rPr>
      <t xml:space="preserve"> Incluir os trabalhadores ao abrigo de programas do Instituto do Emprego: estágios profissional, programa ocupacional de trabalhadores subsidiados e programa ocupacional de  desempregados.</t>
    </r>
  </si>
  <si>
    <r>
      <rPr>
        <b/>
        <sz val="7"/>
        <color rgb="FFFF0000"/>
        <rFont val="Verdana"/>
        <family val="2"/>
        <charset val="1"/>
      </rPr>
      <t xml:space="preserve">(5) </t>
    </r>
    <r>
      <rPr>
        <sz val="7"/>
        <rFont val="Verdana"/>
        <family val="2"/>
        <charset val="1"/>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</si>
  <si>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rPr>
        <b/>
        <sz val="7"/>
        <color rgb="FFFF0000"/>
        <rFont val="Verdana"/>
        <family val="2"/>
        <charset val="1"/>
      </rPr>
      <t xml:space="preserve">(6) </t>
    </r>
    <r>
      <rPr>
        <sz val="7"/>
        <rFont val="Verdana"/>
        <family val="2"/>
        <charset val="1"/>
      </rPr>
      <t>Considerar as categorias da carreira de regime geral de Assistente Técnico, nomeadamente, Assistente Técnico e Coordenador Técnico.</t>
    </r>
  </si>
  <si>
    <r>
      <rPr>
        <b/>
        <sz val="7"/>
        <color rgb="FFFF0000"/>
        <rFont val="Verdana"/>
        <family val="2"/>
        <charset val="1"/>
      </rPr>
      <t xml:space="preserve">(7) </t>
    </r>
    <r>
      <rPr>
        <sz val="7"/>
        <rFont val="Verdana"/>
        <family val="2"/>
        <charset val="1"/>
      </rPr>
      <t>Considerar as categorias da carreira de regime geral de Assistente Operacional, nomeadamente, Assistente Operacional, Encarregado Operacional e Encarregado Geral Operacional.</t>
    </r>
  </si>
  <si>
    <r>
      <rPr>
        <b/>
        <sz val="7"/>
        <color rgb="FFFF0000"/>
        <rFont val="Verdana"/>
        <family val="2"/>
        <charset val="1"/>
      </rPr>
      <t>(8)</t>
    </r>
    <r>
      <rPr>
        <sz val="7"/>
        <color rgb="FF000000"/>
        <rFont val="Verdana"/>
        <family val="2"/>
        <charset val="1"/>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</si>
  <si>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rPr>
        <b/>
        <sz val="7"/>
        <color rgb="FFFF0000"/>
        <rFont val="Verdana"/>
        <family val="2"/>
        <charset val="1"/>
      </rPr>
      <t>(9)</t>
    </r>
    <r>
      <rPr>
        <sz val="7"/>
        <color rgb="FF000000"/>
        <rFont val="Verdana"/>
        <family val="2"/>
        <charset val="1"/>
      </rPr>
      <t xml:space="preserve"> Considerar as carreiras especiais de Técnico e Especialista de Informática, Técnicos de Diagnóstico e Terapêutica, Inspecção, etc..</t>
    </r>
  </si>
  <si>
    <r>
      <rPr>
        <b/>
        <sz val="7"/>
        <color rgb="FF000000"/>
        <rFont val="Verdana"/>
        <family val="2"/>
        <charset val="1"/>
      </rPr>
      <t>Observações:</t>
    </r>
    <r>
      <rPr>
        <sz val="7"/>
        <color rgb="FF000000"/>
        <rFont val="Verdana"/>
        <family val="2"/>
        <charset val="1"/>
      </rPr>
      <t xml:space="preserve"> </t>
    </r>
  </si>
  <si>
    <t>1.2</t>
  </si>
  <si>
    <r>
      <rPr>
        <b/>
        <sz val="7"/>
        <rFont val="Verdana"/>
        <family val="2"/>
        <charset val="1"/>
      </rPr>
      <t xml:space="preserve">Estrutura Etária </t>
    </r>
    <r>
      <rPr>
        <sz val="7"/>
        <color rgb="FFFF0000"/>
        <rFont val="Verdana"/>
        <family val="2"/>
        <charset val="1"/>
      </rPr>
      <t>(1)</t>
    </r>
  </si>
  <si>
    <t>Homens</t>
  </si>
  <si>
    <t>Mulheres</t>
  </si>
  <si>
    <t>Até 18 anos</t>
  </si>
  <si>
    <t>18-24</t>
  </si>
  <si>
    <t>25-29</t>
  </si>
  <si>
    <t>30-34</t>
  </si>
  <si>
    <t>35-39</t>
  </si>
  <si>
    <t>40-44</t>
  </si>
  <si>
    <t>45-49</t>
  </si>
  <si>
    <t>50-54</t>
  </si>
  <si>
    <t>55-59</t>
  </si>
  <si>
    <t>60-64</t>
  </si>
  <si>
    <t>65-69</t>
  </si>
  <si>
    <t>70 e mais</t>
  </si>
  <si>
    <r>
      <rPr>
        <b/>
        <sz val="7"/>
        <rFont val="Verdana"/>
        <family val="2"/>
        <charset val="1"/>
      </rPr>
      <t xml:space="preserve">1.3 </t>
    </r>
    <r>
      <rPr>
        <sz val="7"/>
        <color rgb="FFFF0000"/>
        <rFont val="Verdana"/>
        <family val="2"/>
        <charset val="1"/>
      </rPr>
      <t>(2)</t>
    </r>
  </si>
  <si>
    <t>Nível médio etário:</t>
  </si>
  <si>
    <t>Nível médio etário masculino:</t>
  </si>
  <si>
    <t>Nível médio etário feminino:</t>
  </si>
  <si>
    <r>
      <rPr>
        <b/>
        <sz val="7"/>
        <color rgb="FFFF0000"/>
        <rFont val="Verdana"/>
        <family val="2"/>
        <charset val="1"/>
      </rPr>
      <t>(1)</t>
    </r>
    <r>
      <rPr>
        <sz val="7"/>
        <rFont val="Verdana"/>
        <family val="2"/>
        <charset val="1"/>
      </rPr>
      <t xml:space="preserve"> Considerar a idade de todos os trabalhadores ao serviço, independentemente do vínculo, em 31 de Dezembro.</t>
    </r>
  </si>
  <si>
    <r>
      <rPr>
        <b/>
        <sz val="7"/>
        <color rgb="FFFF0000"/>
        <rFont val="Verdana"/>
        <family val="2"/>
        <charset val="1"/>
      </rPr>
      <t>(2)</t>
    </r>
    <r>
      <rPr>
        <sz val="7"/>
        <rFont val="Verdana"/>
        <family val="2"/>
        <charset val="1"/>
      </rPr>
      <t xml:space="preserve"> Campos de preenchimento automático: Soma da média das idades </t>
    </r>
    <r>
      <rPr>
        <sz val="7"/>
        <rFont val="Arial"/>
        <family val="2"/>
        <charset val="1"/>
      </rPr>
      <t>÷</t>
    </r>
    <r>
      <rPr>
        <sz val="7"/>
        <rFont val="Verdana"/>
        <family val="2"/>
        <charset val="1"/>
      </rPr>
      <t xml:space="preserve"> Total de efectivos</t>
    </r>
  </si>
  <si>
    <t>1.4</t>
  </si>
  <si>
    <r>
      <rPr>
        <b/>
        <sz val="7"/>
        <rFont val="Verdana"/>
        <family val="2"/>
        <charset val="1"/>
      </rPr>
      <t xml:space="preserve">Estrutura Antiguidades </t>
    </r>
    <r>
      <rPr>
        <sz val="7"/>
        <color rgb="FFFF0000"/>
        <rFont val="Verdana"/>
        <family val="2"/>
        <charset val="1"/>
      </rPr>
      <t>(1)</t>
    </r>
  </si>
  <si>
    <t>Dirigente</t>
  </si>
  <si>
    <t>Assistente Técnico</t>
  </si>
  <si>
    <t>Assistente Operacional</t>
  </si>
  <si>
    <t>Até 5 anos</t>
  </si>
  <si>
    <t>5-9</t>
  </si>
  <si>
    <t>10-14</t>
  </si>
  <si>
    <t>15-19</t>
  </si>
  <si>
    <t>20-24</t>
  </si>
  <si>
    <t>30-35</t>
  </si>
  <si>
    <t>Mais de 36</t>
  </si>
  <si>
    <r>
      <rPr>
        <b/>
        <sz val="7"/>
        <rFont val="Verdana"/>
        <family val="2"/>
        <charset val="1"/>
      </rPr>
      <t xml:space="preserve">1.5 </t>
    </r>
    <r>
      <rPr>
        <sz val="7"/>
        <color rgb="FFFF0000"/>
        <rFont val="Verdana"/>
        <family val="2"/>
        <charset val="1"/>
      </rPr>
      <t>(2)</t>
    </r>
  </si>
  <si>
    <t>Nível médio de antiguidade:</t>
  </si>
  <si>
    <t>Nível médio de antiguidade masculino:</t>
  </si>
  <si>
    <t>Nível médio de antiguidade feminino:</t>
  </si>
  <si>
    <r>
      <rPr>
        <b/>
        <sz val="7"/>
        <color rgb="FFFF0000"/>
        <rFont val="Verdana"/>
        <family val="2"/>
        <charset val="1"/>
      </rPr>
      <t>(1)</t>
    </r>
    <r>
      <rPr>
        <sz val="7"/>
        <rFont val="Verdana"/>
        <family val="2"/>
        <charset val="1"/>
      </rPr>
      <t xml:space="preserve"> Considerar o número de anos (inteiros) de antiguidade na Função Pública, a 31 de dezembro.</t>
    </r>
  </si>
  <si>
    <r>
      <rPr>
        <b/>
        <sz val="7"/>
        <color rgb="FFFF0000"/>
        <rFont val="Verdana"/>
        <family val="2"/>
        <charset val="1"/>
      </rPr>
      <t>(2)</t>
    </r>
    <r>
      <rPr>
        <sz val="7"/>
        <rFont val="Verdana"/>
        <family val="2"/>
        <charset val="1"/>
      </rPr>
      <t xml:space="preserve"> Campos de preenchimento automático: Soma da média das antiguidades </t>
    </r>
    <r>
      <rPr>
        <sz val="7"/>
        <rFont val="Arial"/>
        <family val="2"/>
        <charset val="1"/>
      </rPr>
      <t>÷</t>
    </r>
    <r>
      <rPr>
        <sz val="7"/>
        <rFont val="Verdana"/>
        <family val="2"/>
        <charset val="1"/>
      </rPr>
      <t xml:space="preserve"> Total de efectivos</t>
    </r>
  </si>
  <si>
    <t>1.6</t>
  </si>
  <si>
    <r>
      <rPr>
        <b/>
        <sz val="7"/>
        <rFont val="Verdana"/>
        <family val="2"/>
        <charset val="1"/>
      </rPr>
      <t xml:space="preserve">Trabalhadores Estrangeiros </t>
    </r>
    <r>
      <rPr>
        <sz val="7"/>
        <color rgb="FFFF0000"/>
        <rFont val="Verdana"/>
        <family val="2"/>
        <charset val="1"/>
      </rPr>
      <t>(1)</t>
    </r>
  </si>
  <si>
    <t>1.6.1</t>
  </si>
  <si>
    <t>De países da UE</t>
  </si>
  <si>
    <t>1.6.2</t>
  </si>
  <si>
    <t>Dos PALOP</t>
  </si>
  <si>
    <t>1.6.3</t>
  </si>
  <si>
    <t>Do Brasil</t>
  </si>
  <si>
    <t>1.6.4</t>
  </si>
  <si>
    <t>De outros países</t>
  </si>
  <si>
    <t>1.7</t>
  </si>
  <si>
    <r>
      <rPr>
        <sz val="7"/>
        <rFont val="Verdana"/>
        <family val="2"/>
        <charset val="1"/>
      </rPr>
      <t xml:space="preserve">Trabalhadores deficientes </t>
    </r>
    <r>
      <rPr>
        <sz val="7"/>
        <color rgb="FFFF0000"/>
        <rFont val="Verdana"/>
        <family val="2"/>
        <charset val="1"/>
      </rPr>
      <t>(2)</t>
    </r>
  </si>
  <si>
    <r>
      <rPr>
        <b/>
        <sz val="7"/>
        <color rgb="FFFF0000"/>
        <rFont val="Verdana"/>
        <family val="2"/>
        <charset val="1"/>
      </rPr>
      <t>(1)</t>
    </r>
    <r>
      <rPr>
        <sz val="7"/>
        <rFont val="Verdana"/>
        <family val="2"/>
        <charset val="1"/>
      </rPr>
      <t xml:space="preserve"> Considerar apenas os trabalhadores com NACIONALIDADE estrangeira. Não considerar os trabalhadores portugueses que tenham NATURALIDADE de outro país.</t>
    </r>
  </si>
  <si>
    <r>
      <rPr>
        <b/>
        <sz val="7"/>
        <color rgb="FFFF0000"/>
        <rFont val="Verdana"/>
        <family val="2"/>
        <charset val="1"/>
      </rPr>
      <t>(2)</t>
    </r>
    <r>
      <rPr>
        <sz val="7"/>
        <rFont val="Verdana"/>
        <family val="2"/>
        <charset val="1"/>
      </rPr>
      <t xml:space="preserve"> Considerar os trabalhadores que beneficiem de redução fiscal em virtude da sua deficiência.</t>
    </r>
  </si>
  <si>
    <t>1.8</t>
  </si>
  <si>
    <r>
      <rPr>
        <b/>
        <sz val="7"/>
        <rFont val="Verdana"/>
        <family val="2"/>
        <charset val="1"/>
      </rPr>
      <t xml:space="preserve">Estrutura Habilitacional </t>
    </r>
    <r>
      <rPr>
        <sz val="7"/>
        <color rgb="FFFF0000"/>
        <rFont val="Verdana"/>
        <family val="2"/>
        <charset val="1"/>
      </rPr>
      <t>(1)</t>
    </r>
  </si>
  <si>
    <t>%</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</si>
  <si>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</si>
  <si>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</si>
  <si>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</si>
  <si>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</si>
  <si>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</si>
  <si>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</si>
  <si>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</si>
  <si>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</si>
  <si>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</si>
  <si>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</si>
  <si>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r>
      <rPr>
        <b/>
        <sz val="7"/>
        <color rgb="FFFF0000"/>
        <rFont val="Verdana"/>
        <family val="2"/>
        <charset val="1"/>
      </rPr>
      <t>(1)</t>
    </r>
    <r>
      <rPr>
        <sz val="7"/>
        <rFont val="Verdana"/>
        <family val="2"/>
        <charset val="1"/>
      </rPr>
      <t xml:space="preserve"> Considerar as habilitações literárias de todos os trabalhadores ao serviço, em 31 de dezembro.</t>
    </r>
  </si>
  <si>
    <t>1.9</t>
  </si>
  <si>
    <r>
      <rPr>
        <b/>
        <sz val="7"/>
        <rFont val="Verdana"/>
        <family val="2"/>
        <charset val="1"/>
      </rPr>
      <t>Admissões</t>
    </r>
    <r>
      <rPr>
        <sz val="7"/>
        <rFont val="Verdana"/>
        <family val="2"/>
        <charset val="1"/>
      </rPr>
      <t xml:space="preserve"> </t>
    </r>
    <r>
      <rPr>
        <sz val="7"/>
        <color rgb="FFFF0000"/>
        <rFont val="Verdana"/>
        <family val="2"/>
        <charset val="1"/>
      </rPr>
      <t>(1) (2)</t>
    </r>
  </si>
  <si>
    <t>1.9.1</t>
  </si>
  <si>
    <t>Nomeação</t>
  </si>
  <si>
    <t>1.9.2</t>
  </si>
  <si>
    <t>1.9.3</t>
  </si>
  <si>
    <t>1.9.4</t>
  </si>
  <si>
    <t>1.9.5</t>
  </si>
  <si>
    <t>Por favor enuncie quais as situações referidas em "Outros" (1.9.4):</t>
  </si>
  <si>
    <t>3 TRABALHADORES VINDOS DO PROGRAMA DE OCUPAÇÃO TEMPORÁRIA DE DESEMPREGO (POT/MAIS), PORTARIANº 24/2018 DE 31 DE JANEIRO</t>
  </si>
  <si>
    <r>
      <rPr>
        <b/>
        <sz val="7"/>
        <color rgb="FFFF0000"/>
        <rFont val="Verdana"/>
        <family val="2"/>
        <charset val="1"/>
      </rPr>
      <t>(1)</t>
    </r>
    <r>
      <rPr>
        <sz val="7"/>
        <color rgb="FF000000"/>
        <rFont val="Verdana"/>
        <family val="2"/>
        <charset val="1"/>
      </rPr>
      <t xml:space="preserve"> Incluir todos os trabalhadores que ingressaram ou regressaram ao serviço, entre 1 de janeiro e 31 de dezembro, conforme o tipo de vínculo que detenham.</t>
    </r>
  </si>
  <si>
    <r>
      <rPr>
        <b/>
        <sz val="7"/>
        <color rgb="FFFF0000"/>
        <rFont val="Verdana"/>
        <family val="2"/>
        <charset val="1"/>
      </rPr>
      <t xml:space="preserve">(2) </t>
    </r>
    <r>
      <rPr>
        <sz val="7"/>
        <rFont val="Verdana"/>
        <family val="2"/>
        <charset val="1"/>
      </rPr>
      <t>Contabilizar os trabalhadores que, embora pertencendo a outros mapas de pessoal, tenham  iniciado funções pela primeira vez neste serviço ao abrigo de uma mobilidade entre 1 de janeiro e 31 de dezembro.</t>
    </r>
  </si>
  <si>
    <r>
      <rPr>
        <b/>
        <sz val="7"/>
        <color rgb="FFFF0000"/>
        <rFont val="Verdana"/>
        <family val="2"/>
        <charset val="1"/>
      </rPr>
      <t xml:space="preserve">(3) </t>
    </r>
    <r>
      <rPr>
        <sz val="7"/>
        <rFont val="Verdana"/>
        <family val="2"/>
        <charset val="1"/>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</si>
  <si>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t>1.10</t>
  </si>
  <si>
    <r>
      <rPr>
        <b/>
        <sz val="7"/>
        <rFont val="Verdana"/>
        <family val="2"/>
        <charset val="1"/>
      </rPr>
      <t xml:space="preserve">Saídas </t>
    </r>
    <r>
      <rPr>
        <sz val="7"/>
        <color rgb="FFFF0000"/>
        <rFont val="Verdana"/>
        <family val="2"/>
        <charset val="1"/>
      </rPr>
      <t>(1)</t>
    </r>
  </si>
  <si>
    <t>1.10.1</t>
  </si>
  <si>
    <t>Com Nomeação</t>
  </si>
  <si>
    <t>1.10.2</t>
  </si>
  <si>
    <t>Com Contrato por tempo indeterminado</t>
  </si>
  <si>
    <t>1.10.3</t>
  </si>
  <si>
    <t>Com Contrato a termo resolutivo certo ou incerto</t>
  </si>
  <si>
    <t>1.10.4</t>
  </si>
  <si>
    <t>1.10.5</t>
  </si>
  <si>
    <t>Por favor enuncie quais as situações referidas em "Outros" (1.10.4):</t>
  </si>
  <si>
    <t>SAÍDA DE 3 TRABALHADORES VINDOS DO PROGRAMA DE OCUPAÇÃO (POT/MAIS),PORTARIA Nº 24/2018 DE 31 DE JANEIRO.</t>
  </si>
  <si>
    <r>
      <rPr>
        <b/>
        <sz val="7"/>
        <color rgb="FFFF0000"/>
        <rFont val="Verdana"/>
        <family val="2"/>
        <charset val="1"/>
      </rPr>
      <t>(1)</t>
    </r>
    <r>
      <rPr>
        <sz val="7"/>
        <color rgb="FF000000"/>
        <rFont val="Verdana"/>
        <family val="2"/>
        <charset val="1"/>
      </rPr>
      <t xml:space="preserve"> Incluir todos os trabalhadores que saíram do serviço, entre 1 de janeiro e 31 de dezembro, conforme o tipo de vínculo que detinham.</t>
    </r>
  </si>
  <si>
    <t>1.11</t>
  </si>
  <si>
    <r>
      <rPr>
        <b/>
        <sz val="7"/>
        <rFont val="Verdana"/>
        <family val="2"/>
        <charset val="1"/>
      </rPr>
      <t xml:space="preserve">Motivo das saídas dos 
trabalhadores nomeados </t>
    </r>
    <r>
      <rPr>
        <sz val="7"/>
        <color rgb="FFFF0000"/>
        <rFont val="Verdana"/>
        <family val="2"/>
        <charset val="1"/>
      </rPr>
      <t>(1)</t>
    </r>
  </si>
  <si>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</si>
  <si>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</si>
  <si>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</si>
  <si>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</si>
  <si>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</si>
  <si>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</si>
  <si>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</si>
  <si>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</si>
  <si>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</si>
  <si>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</si>
  <si>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</si>
  <si>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</si>
  <si>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</si>
  <si>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</si>
  <si>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</si>
  <si>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</si>
  <si>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Por favor enuncie quais as situações referidas em "Outros" (1.11.8):</t>
  </si>
  <si>
    <r>
      <rPr>
        <b/>
        <sz val="7"/>
        <color rgb="FFFF0000"/>
        <rFont val="Verdana"/>
        <family val="2"/>
        <charset val="1"/>
      </rPr>
      <t>(1)</t>
    </r>
    <r>
      <rPr>
        <sz val="7"/>
        <color rgb="FF000000"/>
        <rFont val="Verdana"/>
        <family val="2"/>
        <charset val="1"/>
      </rPr>
      <t xml:space="preserve"> Registar o motivo das saídas dos trabalhadores com nomeação indicados no ponto 1.10.1.</t>
    </r>
  </si>
  <si>
    <t>1.12</t>
  </si>
  <si>
    <t>Motivo das saídas dos 
trabalhadores contratados</t>
  </si>
  <si>
    <t>1.12.1</t>
  </si>
  <si>
    <t>Caducidade</t>
  </si>
  <si>
    <t>1.12.1.1</t>
  </si>
  <si>
    <t>1.12.1.2</t>
  </si>
  <si>
    <t>Reforma/Aposentação</t>
  </si>
  <si>
    <t>1.12.1.3</t>
  </si>
  <si>
    <t>Outras causas de caducidade</t>
  </si>
  <si>
    <t>1.12.2</t>
  </si>
  <si>
    <t>Revogação</t>
  </si>
  <si>
    <t>1.12.3</t>
  </si>
  <si>
    <t>Resolução</t>
  </si>
  <si>
    <t>1.12.4</t>
  </si>
  <si>
    <t xml:space="preserve">Denúncia </t>
  </si>
  <si>
    <t>1.12.5</t>
  </si>
  <si>
    <t>1.12.9</t>
  </si>
  <si>
    <t>Por favor enuncie quais as situações referidas em "Outros" (1.12.5):</t>
  </si>
  <si>
    <t>2 ASSISTENTES OPERACIONAIS SAÍRAM DE LICENÇA SEM REMUNERAÇÃO</t>
  </si>
  <si>
    <r>
      <rPr>
        <b/>
        <sz val="7"/>
        <color rgb="FFFF0000"/>
        <rFont val="Verdana"/>
        <family val="2"/>
        <charset val="1"/>
      </rPr>
      <t>(1)</t>
    </r>
    <r>
      <rPr>
        <sz val="7"/>
        <color rgb="FF000000"/>
        <rFont val="Verdana"/>
        <family val="2"/>
        <charset val="1"/>
      </rPr>
      <t xml:space="preserve"> Registar o motivo das saídas dos trabalhadores com contrato a termo resolutivo ou por tempo indeterminado a indicados nos pontos 1.10.2 e 1.10.3.</t>
    </r>
  </si>
  <si>
    <t>1.13</t>
  </si>
  <si>
    <t>Postos de trabalho não ocupados por dificuldades de provimento</t>
  </si>
  <si>
    <t>Carreira/profissão</t>
  </si>
  <si>
    <t>Número de postos de trabalho</t>
  </si>
  <si>
    <t>1.13.1</t>
  </si>
  <si>
    <t>Ausência de autorização pelas entidades competentes</t>
  </si>
  <si>
    <t>1.13.2</t>
  </si>
  <si>
    <t>Não abertura de procedimento</t>
  </si>
  <si>
    <t>1.13.3</t>
  </si>
  <si>
    <t>Impugnação do procedimento</t>
  </si>
  <si>
    <t>1.13.4</t>
  </si>
  <si>
    <t>Outras</t>
  </si>
  <si>
    <t>Por favor enuncie quais as situações referidas em "Outras" (1.13.4):</t>
  </si>
  <si>
    <t>1.14</t>
  </si>
  <si>
    <t>Alterações do Posicionamento Remuneratório / Promoções</t>
  </si>
  <si>
    <t>Alterações do posicionamento remuneratório</t>
  </si>
  <si>
    <t>1.14.1</t>
  </si>
  <si>
    <t>Promoções (carreiras e categorias subsistentes, carreiras e corpos especiais)</t>
  </si>
  <si>
    <t>1.14.2</t>
  </si>
  <si>
    <t>1.14.3</t>
  </si>
  <si>
    <t>1.15</t>
  </si>
  <si>
    <t>Modalidades de Horário</t>
  </si>
  <si>
    <r>
      <rPr>
        <sz val="7"/>
        <rFont val="Verdana"/>
        <family val="2"/>
        <charset val="1"/>
      </rPr>
      <t xml:space="preserve">Dirigente </t>
    </r>
    <r>
      <rPr>
        <sz val="7"/>
        <color rgb="FFFF0000"/>
        <rFont val="Verdana"/>
        <family val="2"/>
        <charset val="1"/>
      </rPr>
      <t>(1)</t>
    </r>
  </si>
  <si>
    <r>
      <rPr>
        <sz val="7"/>
        <rFont val="Verdana"/>
        <family val="2"/>
        <charset val="1"/>
      </rPr>
      <t xml:space="preserve">Assistente Técnico </t>
    </r>
    <r>
      <rPr>
        <sz val="7"/>
        <color rgb="FFFF0000"/>
        <rFont val="Verdana"/>
        <family val="2"/>
        <charset val="1"/>
      </rPr>
      <t>(2)</t>
    </r>
  </si>
  <si>
    <r>
      <rPr>
        <sz val="7"/>
        <rFont val="Verdana"/>
        <family val="2"/>
        <charset val="1"/>
      </rPr>
      <t xml:space="preserve">Carreira Docente </t>
    </r>
    <r>
      <rPr>
        <sz val="7"/>
        <color rgb="FFFF0000"/>
        <rFont val="Verdana"/>
        <family val="2"/>
        <charset val="1"/>
      </rPr>
      <t>(3)</t>
    </r>
  </si>
  <si>
    <t>1.15.1</t>
  </si>
  <si>
    <t>Horário rígido</t>
  </si>
  <si>
    <t>1.15.2</t>
  </si>
  <si>
    <t>Horários flexíveis</t>
  </si>
  <si>
    <t>1.15.3</t>
  </si>
  <si>
    <t>Horários desfasados</t>
  </si>
  <si>
    <t>1.15.4</t>
  </si>
  <si>
    <t>Jornada contínua</t>
  </si>
  <si>
    <t>1.15.5</t>
  </si>
  <si>
    <t>Trabalho por turnos</t>
  </si>
  <si>
    <t>1.15.6</t>
  </si>
  <si>
    <t>Trabalhador-estudante</t>
  </si>
  <si>
    <t>1.15.7</t>
  </si>
  <si>
    <t>Assistência a descendentes menores</t>
  </si>
  <si>
    <t>1.15.8</t>
  </si>
  <si>
    <t>Tempo parcial</t>
  </si>
  <si>
    <t>1.15.9</t>
  </si>
  <si>
    <t>Isenção de horário</t>
  </si>
  <si>
    <t>1.15.10</t>
  </si>
  <si>
    <t>Adaptabilidade</t>
  </si>
  <si>
    <t>1.15.11</t>
  </si>
  <si>
    <r>
      <rPr>
        <b/>
        <sz val="7"/>
        <color rgb="FFFF0000"/>
        <rFont val="Verdana"/>
        <family val="2"/>
        <charset val="1"/>
      </rPr>
      <t>(1)</t>
    </r>
    <r>
      <rPr>
        <sz val="7"/>
        <color rgb="FF000000"/>
        <rFont val="Verdana"/>
        <family val="2"/>
        <charset val="1"/>
      </rPr>
      <t xml:space="preserve"> Os membros dos órgãos de gestão com dispensa da componente lectiva (Directores, Presidentes do Conselho Executivo e Comissões Instaladoras, Adjuntos e Vice-Presidentes) deverão ser incluídos no ponto 1.15.9 (isenção de horário).</t>
    </r>
  </si>
  <si>
    <r>
      <rPr>
        <b/>
        <sz val="7"/>
        <color rgb="FFFF0000"/>
        <rFont val="Verdana"/>
        <family val="2"/>
        <charset val="1"/>
      </rPr>
      <t>(2)</t>
    </r>
    <r>
      <rPr>
        <sz val="7"/>
        <color rgb="FF000000"/>
        <rFont val="Verdana"/>
        <family val="2"/>
        <charset val="1"/>
      </rPr>
      <t xml:space="preserve"> Os Chefes de Departamento, de Serviços de Administração Escolar ou Coordenadores Técnicos deverão ser incluídos no ponto 1.15.9 (isenção de horário).</t>
    </r>
  </si>
  <si>
    <r>
      <rPr>
        <b/>
        <sz val="7"/>
        <color rgb="FFFF0000"/>
        <rFont val="Verdana"/>
        <family val="2"/>
        <charset val="1"/>
      </rPr>
      <t>(3)</t>
    </r>
    <r>
      <rPr>
        <sz val="7"/>
        <color rgb="FF000000"/>
        <rFont val="Verdana"/>
        <family val="2"/>
        <charset val="1"/>
      </rPr>
      <t xml:space="preserve"> O pessoal docente (que possui horário específico) deverá ser incluído no ponto 1.15.1 (horário rígido). Os docentes com dispensa total da componente lectiva também deverão ser incluídos neste ponto.</t>
    </r>
  </si>
  <si>
    <t>1.16</t>
  </si>
  <si>
    <t>Trabalho extraordinário, nocturno e em dias de descanso semanal, 
complementar e feriados</t>
  </si>
  <si>
    <t>Número de horas</t>
  </si>
  <si>
    <t>1.16.1</t>
  </si>
  <si>
    <r>
      <rPr>
        <sz val="7"/>
        <rFont val="Verdana"/>
        <family val="2"/>
        <charset val="1"/>
      </rPr>
      <t>Trabalho extraordinário</t>
    </r>
    <r>
      <rPr>
        <b/>
        <sz val="7"/>
        <color rgb="FFFF0000"/>
        <rFont val="Verdana"/>
        <family val="2"/>
        <charset val="1"/>
      </rPr>
      <t xml:space="preserve"> </t>
    </r>
    <r>
      <rPr>
        <sz val="7"/>
        <color rgb="FFFF0000"/>
        <rFont val="Verdana"/>
        <family val="2"/>
        <charset val="1"/>
      </rPr>
      <t>(1)</t>
    </r>
  </si>
  <si>
    <t>1.16.2</t>
  </si>
  <si>
    <t>Trabalho extraordinário compensado por duração do período normal de trabalho</t>
  </si>
  <si>
    <t>1.16.3</t>
  </si>
  <si>
    <t>Trabalho extraordinário compensado por acréscimo do período de férias</t>
  </si>
  <si>
    <t>1.16.4</t>
  </si>
  <si>
    <t>Trabalho nocturno</t>
  </si>
  <si>
    <t>1.16.5</t>
  </si>
  <si>
    <t>Em dias de descanso complementar (Sábado)</t>
  </si>
  <si>
    <t>1.16.6</t>
  </si>
  <si>
    <t>Em dias de descanso semanal obrigatório (Domingo)</t>
  </si>
  <si>
    <t>1.16.7</t>
  </si>
  <si>
    <t>Em dias feriados</t>
  </si>
  <si>
    <r>
      <rPr>
        <b/>
        <sz val="7"/>
        <color rgb="FFFF0000"/>
        <rFont val="Verdana"/>
        <family val="2"/>
        <charset val="1"/>
      </rPr>
      <t>(1)</t>
    </r>
    <r>
      <rPr>
        <sz val="7"/>
        <color rgb="FF000000"/>
        <rFont val="Verdana"/>
        <family val="2"/>
        <charset val="1"/>
      </rPr>
      <t xml:space="preserve"> Considerar todo o trabalho extraordinário, diurno ou nocturno, que tenha sido abonado</t>
    </r>
  </si>
  <si>
    <t>1.17</t>
  </si>
  <si>
    <r>
      <rPr>
        <b/>
        <sz val="7"/>
        <rFont val="Verdana"/>
        <family val="2"/>
        <charset val="1"/>
      </rPr>
      <t xml:space="preserve">Ausências ao trabalho </t>
    </r>
    <r>
      <rPr>
        <sz val="7"/>
        <color rgb="FFFF0000"/>
        <rFont val="Verdana"/>
        <family val="2"/>
        <charset val="1"/>
      </rPr>
      <t>(1)</t>
    </r>
  </si>
  <si>
    <t>1.17.1</t>
  </si>
  <si>
    <t>Casamento</t>
  </si>
  <si>
    <t>1.17.2</t>
  </si>
  <si>
    <t>Maternidade / paternidade</t>
  </si>
  <si>
    <t>1.17.3</t>
  </si>
  <si>
    <t>Nascimento</t>
  </si>
  <si>
    <t>1.17.4</t>
  </si>
  <si>
    <t>Falecimento de familiar</t>
  </si>
  <si>
    <t>1.17.5</t>
  </si>
  <si>
    <t>Doença</t>
  </si>
  <si>
    <t>1.17.6</t>
  </si>
  <si>
    <t>Doença prolongada</t>
  </si>
  <si>
    <t>prolongada</t>
  </si>
  <si>
    <t>1.17.7</t>
  </si>
  <si>
    <t>Assistência a familiares</t>
  </si>
  <si>
    <t>a familiares</t>
  </si>
  <si>
    <t>1.17.8</t>
  </si>
  <si>
    <t>estudante</t>
  </si>
  <si>
    <t>1.17.9</t>
  </si>
  <si>
    <t>Por conta do período de férias</t>
  </si>
  <si>
    <t>período de  férias</t>
  </si>
  <si>
    <t>1.17.10</t>
  </si>
  <si>
    <t>Por perda de vencimento</t>
  </si>
  <si>
    <t>de vencimento</t>
  </si>
  <si>
    <t>1.17.11</t>
  </si>
  <si>
    <t>Cumprimento de pena disciplinar</t>
  </si>
  <si>
    <t>pena disciplinar</t>
  </si>
  <si>
    <t>1.17.12</t>
  </si>
  <si>
    <t>Injustificadas</t>
  </si>
  <si>
    <t>1.17.13</t>
  </si>
  <si>
    <t>1.17.14</t>
  </si>
  <si>
    <t>Por favor enuncie quais as situações referidas em "Outras" (1.17.13):</t>
  </si>
  <si>
    <t>DOAÇÃO DE SANGUE, SERVIÇO EXTERNO E POR MOTIVOS NÃO IMPUTÁVEIS AO TRABALHADOR</t>
  </si>
  <si>
    <r>
      <rPr>
        <b/>
        <sz val="7"/>
        <color rgb="FFFF0000"/>
        <rFont val="Verdana"/>
        <family val="2"/>
        <charset val="1"/>
      </rPr>
      <t>(1)</t>
    </r>
    <r>
      <rPr>
        <sz val="7"/>
        <color rgb="FF000000"/>
        <rFont val="Verdana"/>
        <family val="2"/>
        <charset val="1"/>
      </rPr>
      <t xml:space="preserve"> Considerar todas as ausências ao serviço entre 1 de janeiro e 31 de dezembro, </t>
    </r>
    <r>
      <rPr>
        <b/>
        <sz val="7"/>
        <color rgb="FF000000"/>
        <rFont val="Verdana"/>
        <family val="2"/>
        <charset val="1"/>
      </rPr>
      <t>EM DIAS</t>
    </r>
    <r>
      <rPr>
        <sz val="7"/>
        <color rgb="FF000000"/>
        <rFont val="Verdana"/>
        <family val="2"/>
        <charset val="1"/>
      </rPr>
      <t>.</t>
    </r>
  </si>
  <si>
    <t>1.18</t>
  </si>
  <si>
    <r>
      <rPr>
        <b/>
        <sz val="7"/>
        <rFont val="Verdana"/>
        <family val="2"/>
        <charset val="1"/>
      </rPr>
      <t xml:space="preserve">Horas não trabalhadas </t>
    </r>
    <r>
      <rPr>
        <sz val="7"/>
        <color rgb="FFFF0000"/>
        <rFont val="Verdana"/>
        <family val="2"/>
        <charset val="1"/>
      </rPr>
      <t>(1)</t>
    </r>
  </si>
  <si>
    <t>1.18.1</t>
  </si>
  <si>
    <r>
      <rPr>
        <sz val="7"/>
        <rFont val="Verdana"/>
        <family val="2"/>
        <charset val="1"/>
      </rPr>
      <t xml:space="preserve">Actividade sindical </t>
    </r>
    <r>
      <rPr>
        <sz val="7"/>
        <color rgb="FFFF0000"/>
        <rFont val="Verdana"/>
        <family val="2"/>
        <charset val="1"/>
      </rPr>
      <t>(2)</t>
    </r>
  </si>
  <si>
    <t>1.18.2</t>
  </si>
  <si>
    <t>Greve</t>
  </si>
  <si>
    <r>
      <rPr>
        <b/>
        <sz val="7"/>
        <color rgb="FFFF0000"/>
        <rFont val="Verdana"/>
        <family val="2"/>
        <charset val="1"/>
      </rPr>
      <t>(1)</t>
    </r>
    <r>
      <rPr>
        <sz val="7"/>
        <color rgb="FF000000"/>
        <rFont val="Verdana"/>
        <family val="2"/>
        <charset val="1"/>
      </rPr>
      <t xml:space="preserve"> Considerar as ausências ao serviço entre 1 de janeiro e 31 de dezembro, por motivo de 'Actividade Sindical' e 'Greve' </t>
    </r>
    <r>
      <rPr>
        <b/>
        <sz val="7"/>
        <color rgb="FF000000"/>
        <rFont val="Verdana"/>
        <family val="2"/>
        <charset val="1"/>
      </rPr>
      <t>EM HORAS</t>
    </r>
    <r>
      <rPr>
        <sz val="7"/>
        <color rgb="FF000000"/>
        <rFont val="Verdana"/>
        <family val="2"/>
        <charset val="1"/>
      </rPr>
      <t>.</t>
    </r>
  </si>
  <si>
    <r>
      <rPr>
        <b/>
        <sz val="7"/>
        <color rgb="FFFF0000"/>
        <rFont val="Verdana"/>
        <family val="2"/>
        <charset val="1"/>
      </rPr>
      <t>(2)</t>
    </r>
    <r>
      <rPr>
        <sz val="7"/>
        <color rgb="FF000000"/>
        <rFont val="Verdana"/>
        <family val="2"/>
        <charset val="1"/>
      </rPr>
      <t xml:space="preserve"> Ao registar ausências por 'Actividade Sindical' deverá indicar trabalhadores sindicalizados no ponto 6.1.1 ('Relações Profissionais').</t>
    </r>
  </si>
  <si>
    <t>2.</t>
  </si>
  <si>
    <t>Encargos com pessoal</t>
  </si>
  <si>
    <t>Valor em euros</t>
  </si>
  <si>
    <t>2.1</t>
  </si>
  <si>
    <r>
      <rPr>
        <sz val="7"/>
        <rFont val="Verdana"/>
        <family val="2"/>
        <charset val="1"/>
      </rPr>
      <t>Remuneração base</t>
    </r>
    <r>
      <rPr>
        <sz val="7"/>
        <color rgb="FFFF0000"/>
        <rFont val="Verdana"/>
        <family val="2"/>
        <charset val="1"/>
      </rPr>
      <t xml:space="preserve"> (1)</t>
    </r>
  </si>
  <si>
    <t>2.2</t>
  </si>
  <si>
    <t>Trabalho extraordinário</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</si>
  <si>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</si>
  <si>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</si>
  <si>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</si>
  <si>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</si>
  <si>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</si>
  <si>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</si>
  <si>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</si>
  <si>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</si>
  <si>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</si>
  <si>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</si>
  <si>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</si>
  <si>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</si>
  <si>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</si>
  <si>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</si>
  <si>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</si>
  <si>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</si>
  <si>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</si>
  <si>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</si>
  <si>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</si>
  <si>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</si>
  <si>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</si>
  <si>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</si>
  <si>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</si>
  <si>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</si>
  <si>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</si>
  <si>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r>
      <rPr>
        <sz val="7"/>
        <rFont val="Verdana"/>
        <family val="2"/>
        <charset val="1"/>
      </rPr>
      <t xml:space="preserve">Outros </t>
    </r>
    <r>
      <rPr>
        <sz val="7"/>
        <color rgb="FFFF0000"/>
        <rFont val="Verdana"/>
        <family val="2"/>
        <charset val="1"/>
      </rPr>
      <t>(2)</t>
    </r>
  </si>
  <si>
    <t>2.17</t>
  </si>
  <si>
    <t>2.17.1</t>
  </si>
  <si>
    <t>Leque salarial líquido</t>
  </si>
  <si>
    <t>2.17.1.1</t>
  </si>
  <si>
    <r>
      <rPr>
        <sz val="7"/>
        <rFont val="Verdana"/>
        <family val="2"/>
        <charset val="1"/>
      </rPr>
      <t xml:space="preserve">Maior remuneração líquida </t>
    </r>
    <r>
      <rPr>
        <sz val="7"/>
        <color rgb="FFFF0000"/>
        <rFont val="Verdana"/>
        <family val="2"/>
        <charset val="1"/>
      </rPr>
      <t>(3)</t>
    </r>
  </si>
  <si>
    <t>2.17.1.2</t>
  </si>
  <si>
    <r>
      <rPr>
        <sz val="7"/>
        <rFont val="Verdana"/>
        <family val="2"/>
        <charset val="1"/>
      </rPr>
      <t xml:space="preserve">Menor remuneração líquida </t>
    </r>
    <r>
      <rPr>
        <sz val="7"/>
        <color rgb="FFFF0000"/>
        <rFont val="Verdana"/>
        <family val="2"/>
        <charset val="1"/>
      </rPr>
      <t>(4)</t>
    </r>
  </si>
  <si>
    <t>Por favor enuncie quais as situações referidas em "Outros" (2.16), discriminando o total de cada rubrica incluída em outros:</t>
  </si>
  <si>
    <t>SUBSÍDIO SE INSULARIDADE AO PESSOAL DO PORTO SANTO E MADEIRA</t>
  </si>
  <si>
    <r>
      <rPr>
        <b/>
        <sz val="7"/>
        <color rgb="FFFF0000"/>
        <rFont val="Verdana"/>
        <family val="2"/>
        <charset val="1"/>
      </rPr>
      <t>(1)</t>
    </r>
    <r>
      <rPr>
        <sz val="7"/>
        <color rgb="FF000000"/>
        <rFont val="Verdana"/>
        <family val="2"/>
        <charset val="1"/>
      </rPr>
      <t xml:space="preserve"> Incluir igualmente o valor do subsídio de férias e de natal.</t>
    </r>
  </si>
  <si>
    <r>
      <rPr>
        <b/>
        <sz val="7"/>
        <color rgb="FFFF0000"/>
        <rFont val="Verdana"/>
        <family val="2"/>
        <charset val="1"/>
      </rPr>
      <t>(2)</t>
    </r>
    <r>
      <rPr>
        <sz val="7"/>
        <color rgb="FF000000"/>
        <rFont val="Verdana"/>
        <family val="2"/>
        <charset val="1"/>
      </rPr>
      <t xml:space="preserve"> Por exemplo: subsídio de insularidade.</t>
    </r>
  </si>
  <si>
    <r>
      <rPr>
        <b/>
        <sz val="7"/>
        <color rgb="FFFF0000"/>
        <rFont val="Verdana"/>
        <family val="2"/>
        <charset val="1"/>
      </rPr>
      <t>(3)</t>
    </r>
    <r>
      <rPr>
        <sz val="7"/>
        <color rgb="FF000000"/>
        <rFont val="Verdana"/>
        <family val="2"/>
        <charset val="1"/>
      </rPr>
      <t xml:space="preserve"> Introduzir a maior remuneração líquida verificada num determinado mês em que não tenham sido efectuados descontos ou abonados subsídios.</t>
    </r>
  </si>
  <si>
    <r>
      <rPr>
        <b/>
        <sz val="7"/>
        <color rgb="FFFF0000"/>
        <rFont val="Verdana"/>
        <family val="2"/>
        <charset val="1"/>
      </rPr>
      <t>(4)</t>
    </r>
    <r>
      <rPr>
        <sz val="7"/>
        <color rgb="FF000000"/>
        <rFont val="Verdana"/>
        <family val="2"/>
        <charset val="1"/>
      </rPr>
      <t xml:space="preserve"> Introduzir a menor remuneração líquida verificada num determinado mês em que não tenham sido efectuados descontos ou abonados subsídios.</t>
    </r>
  </si>
  <si>
    <t>Observações:</t>
  </si>
  <si>
    <t>3.</t>
  </si>
  <si>
    <t>Higiene e Segurança</t>
  </si>
  <si>
    <t>3.1</t>
  </si>
  <si>
    <t>Acidentes em Serviço</t>
  </si>
  <si>
    <t>No local de Trabalho</t>
  </si>
  <si>
    <t>In itinere</t>
  </si>
  <si>
    <t>Menos de 60 dias de baixa</t>
  </si>
  <si>
    <t>60 dias ou mais de baixa</t>
  </si>
  <si>
    <t xml:space="preserve">Mortais </t>
  </si>
  <si>
    <t>Mortais</t>
  </si>
  <si>
    <t>3.1.1</t>
  </si>
  <si>
    <t>Número total de acidentes</t>
  </si>
  <si>
    <t>3.1.2</t>
  </si>
  <si>
    <t>Número de acidentes com baixa</t>
  </si>
  <si>
    <t>3.1.3</t>
  </si>
  <si>
    <r>
      <rPr>
        <sz val="7"/>
        <rFont val="Verdana"/>
        <family val="2"/>
        <charset val="1"/>
      </rPr>
      <t xml:space="preserve">Número de dias perdidos com baixa </t>
    </r>
    <r>
      <rPr>
        <sz val="7"/>
        <color rgb="FFFF0000"/>
        <rFont val="Verdana"/>
        <family val="2"/>
        <charset val="1"/>
      </rPr>
      <t>(1)</t>
    </r>
  </si>
  <si>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</si>
  <si>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</si>
  <si>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</si>
  <si>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</si>
  <si>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</si>
  <si>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</si>
  <si>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</si>
  <si>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</si>
  <si>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</si>
  <si>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</si>
  <si>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</si>
  <si>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</si>
  <si>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r>
      <rPr>
        <b/>
        <sz val="7"/>
        <color rgb="FFFF0000"/>
        <rFont val="Verdana"/>
        <family val="2"/>
        <charset val="1"/>
      </rPr>
      <t>(1)</t>
    </r>
    <r>
      <rPr>
        <sz val="7"/>
        <color rgb="FF000000"/>
        <rFont val="Verdana"/>
        <family val="2"/>
        <charset val="1"/>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</si>
  <si>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t>3.2</t>
  </si>
  <si>
    <t>Doenças Profissionais</t>
  </si>
  <si>
    <t>Número de casos</t>
  </si>
  <si>
    <t>Número de dias perdidos</t>
  </si>
  <si>
    <t>3.2.1</t>
  </si>
  <si>
    <t>3.2.2</t>
  </si>
  <si>
    <t>3.2.3</t>
  </si>
  <si>
    <t>3.2.4</t>
  </si>
  <si>
    <t>3.2.5</t>
  </si>
  <si>
    <r>
      <rPr>
        <b/>
        <sz val="7"/>
        <color rgb="FFFF0000"/>
        <rFont val="Verdana"/>
        <family val="2"/>
        <charset val="1"/>
      </rPr>
      <t>(1)</t>
    </r>
    <r>
      <rPr>
        <sz val="7"/>
        <color rgb="FF000000"/>
        <rFont val="Verdana"/>
        <family val="2"/>
        <charset val="1"/>
      </rPr>
      <t xml:space="preserve"> Caso não existam ocorrências, introduzir zeros '0' em todos os campos.</t>
    </r>
  </si>
  <si>
    <t>3.3</t>
  </si>
  <si>
    <t>Actividades de medicina do trabalho</t>
  </si>
  <si>
    <t>3.3.1</t>
  </si>
  <si>
    <t>Número de exames médicos efectuados</t>
  </si>
  <si>
    <t>3.3.1.1</t>
  </si>
  <si>
    <t>Exames de admissão</t>
  </si>
  <si>
    <t>3.3.1.2</t>
  </si>
  <si>
    <t>Exames periódicos</t>
  </si>
  <si>
    <t>3.3.1.3</t>
  </si>
  <si>
    <t>Exames ocasionais e complementares</t>
  </si>
  <si>
    <t>3.3.1.4</t>
  </si>
  <si>
    <t>Exames de cessação de funções</t>
  </si>
  <si>
    <t>3.3.2</t>
  </si>
  <si>
    <t>Despesa com a medicina do trabalho (em euros)</t>
  </si>
  <si>
    <t>3.3.3</t>
  </si>
  <si>
    <t>Número de visitas aos postos de trabalho</t>
  </si>
  <si>
    <t>3.4</t>
  </si>
  <si>
    <t>Comissões de higiene e segurança</t>
  </si>
  <si>
    <t>3.4.1</t>
  </si>
  <si>
    <t>Reuniões anuais de higiene e segurança</t>
  </si>
  <si>
    <t>3.4.2</t>
  </si>
  <si>
    <t>Visitas aos locais de trabalho</t>
  </si>
  <si>
    <t>3.5</t>
  </si>
  <si>
    <t>Número de pessoas recolocadas em resultado de acidentes de trabalho</t>
  </si>
  <si>
    <t>3.6</t>
  </si>
  <si>
    <t>Acções de formação e sensibilização em matéria de segurança</t>
  </si>
  <si>
    <t>3.6.1</t>
  </si>
  <si>
    <t>Número de acções desenvolvidas</t>
  </si>
  <si>
    <t>3.6.2</t>
  </si>
  <si>
    <t>Número de pessoas abrangidas pelas acções</t>
  </si>
  <si>
    <t>3.7</t>
  </si>
  <si>
    <t>Custos com a prevenção de acidentes e 
doenças profissionais</t>
  </si>
  <si>
    <t>3.7.1</t>
  </si>
  <si>
    <t>Encargos de estrutura de medicina do trabalho e segurança no trabalho</t>
  </si>
  <si>
    <t>3.7.2</t>
  </si>
  <si>
    <t>Custos com equipamentos de protecção</t>
  </si>
  <si>
    <t>3.7.3</t>
  </si>
  <si>
    <t>Custos com formação em prevenção de riscos</t>
  </si>
  <si>
    <t>3.7.4</t>
  </si>
  <si>
    <t xml:space="preserve">Outros custos </t>
  </si>
  <si>
    <t>Por favor enuncie quais as situações referidas em "Outros custos" (3.7.4):</t>
  </si>
  <si>
    <t>Formação Profissional</t>
  </si>
  <si>
    <t>4.</t>
  </si>
  <si>
    <t>Duração das acções</t>
  </si>
  <si>
    <t>Menos de 30 horas</t>
  </si>
  <si>
    <t>De 30 a 59 horas</t>
  </si>
  <si>
    <t>De 60 a 119 horas</t>
  </si>
  <si>
    <t>120 horas ou mais</t>
  </si>
  <si>
    <t>4.1</t>
  </si>
  <si>
    <t>Número total de acções</t>
  </si>
  <si>
    <t>4.1.1</t>
  </si>
  <si>
    <r>
      <rPr>
        <sz val="7"/>
        <rFont val="Verdana"/>
        <family val="2"/>
        <charset val="1"/>
      </rPr>
      <t xml:space="preserve">Número de acções internas </t>
    </r>
    <r>
      <rPr>
        <sz val="7"/>
        <color rgb="FFFF0000"/>
        <rFont val="Verdana"/>
        <family val="2"/>
        <charset val="1"/>
      </rPr>
      <t>(1)</t>
    </r>
  </si>
  <si>
    <t>4.1.2</t>
  </si>
  <si>
    <r>
      <rPr>
        <sz val="7"/>
        <rFont val="Verdana"/>
        <family val="2"/>
        <charset val="1"/>
      </rPr>
      <t xml:space="preserve">Número de acções externas </t>
    </r>
    <r>
      <rPr>
        <sz val="7"/>
        <color rgb="FFFF0000"/>
        <rFont val="Verdana"/>
        <family val="2"/>
        <charset val="1"/>
      </rPr>
      <t>(2)</t>
    </r>
  </si>
  <si>
    <t>Níveis de qualificação</t>
  </si>
  <si>
    <t>4.2</t>
  </si>
  <si>
    <r>
      <rPr>
        <b/>
        <sz val="7"/>
        <rFont val="Verdana"/>
        <family val="2"/>
        <charset val="1"/>
      </rPr>
      <t xml:space="preserve">Número total de participantes </t>
    </r>
    <r>
      <rPr>
        <b/>
        <vertAlign val="superscript"/>
        <sz val="9"/>
        <color rgb="FFFF0000"/>
        <rFont val="Verdana"/>
        <family val="2"/>
        <charset val="1"/>
      </rPr>
      <t>(3)</t>
    </r>
  </si>
  <si>
    <t>4.2.1</t>
  </si>
  <si>
    <t>Número de participações em acções internas</t>
  </si>
  <si>
    <t>4.2.2</t>
  </si>
  <si>
    <t>Número de participações em acções externas</t>
  </si>
  <si>
    <t>4.3</t>
  </si>
  <si>
    <r>
      <rPr>
        <b/>
        <sz val="7"/>
        <rFont val="Verdana"/>
        <family val="2"/>
        <charset val="1"/>
      </rPr>
      <t>Número total de horas</t>
    </r>
    <r>
      <rPr>
        <sz val="7"/>
        <color rgb="FFFF0000"/>
        <rFont val="Verdana"/>
        <family val="2"/>
        <charset val="1"/>
      </rPr>
      <t xml:space="preserve"> (4)</t>
    </r>
  </si>
  <si>
    <t>4.3.1</t>
  </si>
  <si>
    <t>Número de horas em acções internas</t>
  </si>
  <si>
    <t>4.3.2</t>
  </si>
  <si>
    <t>Número de horas em acções externas</t>
  </si>
  <si>
    <t>4.4</t>
  </si>
  <si>
    <t>Custos totais de formação</t>
  </si>
  <si>
    <t>4.4.1</t>
  </si>
  <si>
    <t>Custos em acções internas</t>
  </si>
  <si>
    <t>4.4.2</t>
  </si>
  <si>
    <t>Custos em acções externas</t>
  </si>
  <si>
    <r>
      <rPr>
        <b/>
        <sz val="7"/>
        <color rgb="FFFF0000"/>
        <rFont val="Verdana"/>
        <family val="2"/>
        <charset val="1"/>
      </rPr>
      <t>(1)</t>
    </r>
    <r>
      <rPr>
        <sz val="7"/>
        <color rgb="FF000000"/>
        <rFont val="Verdana"/>
        <family val="2"/>
        <charset val="1"/>
      </rPr>
      <t xml:space="preserve"> Considerar toda a formação providenciada aos trabalhadores pelo serviço recorrendo a meios próprios e/ou em que apenas participam elementos desse mesmo serviço.</t>
    </r>
  </si>
  <si>
    <r>
      <rPr>
        <b/>
        <sz val="7"/>
        <color rgb="FFFF0000"/>
        <rFont val="Verdana"/>
        <family val="2"/>
        <charset val="1"/>
      </rPr>
      <t>(2)</t>
    </r>
    <r>
      <rPr>
        <sz val="7"/>
        <color rgb="FF000000"/>
        <rFont val="Verdana"/>
        <family val="2"/>
        <charset val="1"/>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</si>
  <si>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r>
      <rPr>
        <b/>
        <sz val="7"/>
        <color rgb="FFFF0000"/>
        <rFont val="Verdana"/>
        <family val="2"/>
        <charset val="1"/>
      </rPr>
      <t>(3)</t>
    </r>
    <r>
      <rPr>
        <sz val="7"/>
        <color rgb="FF000000"/>
        <rFont val="Verdana"/>
        <family val="2"/>
        <charset val="1"/>
      </rPr>
      <t xml:space="preserve"> Atendendo à possibilidade de um mesmo trabalhador frequentar diversas acções formação por ano e que todas elas deverão ser quantificadas, devem ser consideradas todas as participações, independentemente de se tratar do mesmo trabalhador.</t>
    </r>
  </si>
  <si>
    <r>
      <rPr>
        <b/>
        <sz val="7"/>
        <color rgb="FFFF0000"/>
        <rFont val="Verdana"/>
        <family val="2"/>
        <charset val="1"/>
      </rPr>
      <t>(4)</t>
    </r>
    <r>
      <rPr>
        <sz val="7"/>
        <color rgb="FF000000"/>
        <rFont val="Verdana"/>
        <family val="2"/>
        <charset val="1"/>
      </rPr>
      <t xml:space="preserve"> Deverá ser indicada a soma de todas as horas de formação acumualdas de todos os participantes e não a mera soma da duração das diferentes ações de formação.</t>
    </r>
  </si>
  <si>
    <t>5.</t>
  </si>
  <si>
    <t>Prestações Sociais</t>
  </si>
  <si>
    <t>5.1</t>
  </si>
  <si>
    <t>Abono de Família para crianças e jovens</t>
  </si>
  <si>
    <t>5.2</t>
  </si>
  <si>
    <t>Bonificação do Abono de Família para crianças e jovens portadores de deficiência</t>
  </si>
  <si>
    <t>5.3</t>
  </si>
  <si>
    <t>Subsídio de educação especial</t>
  </si>
  <si>
    <t>5.4</t>
  </si>
  <si>
    <t>Subsídio mensal vitalício</t>
  </si>
  <si>
    <t>5.5</t>
  </si>
  <si>
    <t>Subsídio de funeral</t>
  </si>
  <si>
    <t>5.6</t>
  </si>
  <si>
    <t>Subsídio de refeição</t>
  </si>
  <si>
    <t>5.7</t>
  </si>
  <si>
    <t>Subsídio por morte</t>
  </si>
  <si>
    <t>5.8</t>
  </si>
  <si>
    <t>5.9</t>
  </si>
  <si>
    <t>Prestações de acção social complementar</t>
  </si>
  <si>
    <t>5.9.1</t>
  </si>
  <si>
    <t>Grupos desportivos/casa de pessoal (ou equivalente)</t>
  </si>
  <si>
    <t>5.9.2</t>
  </si>
  <si>
    <t>Refeitórios</t>
  </si>
  <si>
    <t>5.9.3</t>
  </si>
  <si>
    <t>Infantários</t>
  </si>
  <si>
    <t>5.9.4</t>
  </si>
  <si>
    <t>Colónias de férias</t>
  </si>
  <si>
    <t>5.9.5</t>
  </si>
  <si>
    <t>Apoio a estudos</t>
  </si>
  <si>
    <t>5.9.6</t>
  </si>
  <si>
    <t>Adiantamentos e empréstimos</t>
  </si>
  <si>
    <t>5.9.7</t>
  </si>
  <si>
    <t>Por favor enuncie quais as situações referidas em "Outras" (5.8 e 5.9.7):</t>
  </si>
  <si>
    <t>6.</t>
  </si>
  <si>
    <t>Relações Profissionais</t>
  </si>
  <si>
    <t>6.1</t>
  </si>
  <si>
    <t>Organização e actividade sindical no serviço</t>
  </si>
  <si>
    <t>6.1.1</t>
  </si>
  <si>
    <t>Número de trabalhadores sindicalizados</t>
  </si>
  <si>
    <t>6.2</t>
  </si>
  <si>
    <t>Comissões de trabalhadores</t>
  </si>
  <si>
    <t>6.2.1</t>
  </si>
  <si>
    <t>Número de elementos pertencentes a comissões de trabalhadores</t>
  </si>
  <si>
    <t>6.2.2</t>
  </si>
  <si>
    <t>Número total de votantes</t>
  </si>
  <si>
    <t>6.3</t>
  </si>
  <si>
    <t>Disciplina</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</si>
  <si>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</si>
  <si>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</si>
  <si>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</si>
  <si>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</si>
  <si>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</si>
  <si>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</si>
  <si>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</si>
  <si>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</si>
  <si>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</si>
  <si>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</si>
  <si>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</si>
  <si>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</si>
  <si>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</si>
  <si>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</si>
  <si>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</si>
  <si>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</si>
  <si>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</si>
  <si>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Demissão ou despedimento por facto imputável ao trabalhador</t>
  </si>
  <si>
    <t>6.3.4.6</t>
  </si>
  <si>
    <t>Cessação da comissão de serviço</t>
  </si>
  <si>
    <t>7.</t>
  </si>
  <si>
    <r>
      <rPr>
        <b/>
        <sz val="7"/>
        <rFont val="Verdana"/>
        <family val="2"/>
        <charset val="1"/>
      </rPr>
      <t xml:space="preserve">Distribuição geográfica 
por concelhos </t>
    </r>
    <r>
      <rPr>
        <sz val="7"/>
        <color rgb="FFFF0000"/>
        <rFont val="Verdana"/>
        <family val="2"/>
        <charset val="1"/>
      </rPr>
      <t>(1)</t>
    </r>
  </si>
  <si>
    <t>7.1</t>
  </si>
  <si>
    <t>Calheta</t>
  </si>
  <si>
    <t>7.2</t>
  </si>
  <si>
    <t>Câmara de Lobos</t>
  </si>
  <si>
    <t>7.3</t>
  </si>
  <si>
    <t>Funchal</t>
  </si>
  <si>
    <t>7.4</t>
  </si>
  <si>
    <t>Machico</t>
  </si>
  <si>
    <t>7.5</t>
  </si>
  <si>
    <t>Ponta do Sol</t>
  </si>
  <si>
    <t>7.6</t>
  </si>
  <si>
    <t>Porto Moniz</t>
  </si>
  <si>
    <t>7.7</t>
  </si>
  <si>
    <t>Porto Santo</t>
  </si>
  <si>
    <t>7.8</t>
  </si>
  <si>
    <t>Ribeira Brava</t>
  </si>
  <si>
    <t>7.9</t>
  </si>
  <si>
    <t>Santa Cruz</t>
  </si>
  <si>
    <t>7.10</t>
  </si>
  <si>
    <t>Santana</t>
  </si>
  <si>
    <t>7.11</t>
  </si>
  <si>
    <t>São Vicente</t>
  </si>
  <si>
    <r>
      <rPr>
        <b/>
        <sz val="7"/>
        <color rgb="FFFF0000"/>
        <rFont val="Verdana"/>
        <family val="2"/>
        <charset val="1"/>
      </rPr>
      <t>(1)</t>
    </r>
    <r>
      <rPr>
        <sz val="7"/>
        <color rgb="FF000000"/>
        <rFont val="Verdana"/>
        <family val="2"/>
        <charset val="1"/>
      </rPr>
      <t xml:space="preserve"> Considerar o concelho onde se encontra o serviço ou, no caso de serviços com departamentos descentralizados, considerado o concelho onde o trabalhador exerce a maior parte do seu horário de trabalho.</t>
    </r>
  </si>
  <si>
    <t>8.</t>
  </si>
  <si>
    <t>Cobertura dos mapas de pessoal</t>
  </si>
  <si>
    <t>Número de lugares</t>
  </si>
  <si>
    <r>
      <rPr>
        <sz val="7"/>
        <rFont val="Verdana"/>
        <family val="2"/>
        <charset val="1"/>
      </rPr>
      <t xml:space="preserve">Previstos </t>
    </r>
    <r>
      <rPr>
        <sz val="7"/>
        <color rgb="FFFF0000"/>
        <rFont val="Verdana"/>
        <family val="2"/>
        <charset val="1"/>
      </rPr>
      <t>(1)</t>
    </r>
  </si>
  <si>
    <t>Preenchidos</t>
  </si>
  <si>
    <t>8.1</t>
  </si>
  <si>
    <t>8.2</t>
  </si>
  <si>
    <t>8.3</t>
  </si>
  <si>
    <t>8.4</t>
  </si>
  <si>
    <t>8.5</t>
  </si>
  <si>
    <t>8.6</t>
  </si>
  <si>
    <t>8.7</t>
  </si>
  <si>
    <t>8.8</t>
  </si>
  <si>
    <t>8.9</t>
  </si>
  <si>
    <t>8.10</t>
  </si>
  <si>
    <t>Notas:</t>
  </si>
  <si>
    <r>
      <rPr>
        <b/>
        <sz val="7"/>
        <color rgb="FFFF0000"/>
        <rFont val="Verdana"/>
        <family val="2"/>
        <charset val="1"/>
      </rPr>
      <t xml:space="preserve">(1) </t>
    </r>
    <r>
      <rPr>
        <sz val="7"/>
        <rFont val="Verdana"/>
        <family val="2"/>
        <charset val="1"/>
      </rPr>
      <t>Os valores introduzidos devem respeitar os mapas de pessoal, quadros de vinculação de escola e afetação em vigor para o ano em questão.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</si>
</sst>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
    <numFmt numFmtId="166" formatCode="#,##0.00&quot; €&quot;"/>
  </numFmts>
  <fonts count="44" x14ac:knownFonts="1">
    <font>
      <sz val="10"/>
      <name val="Arial"/>
      <charset val="1"/>
    </font>
    <font>
      <sz val="10"/>
      <name val="Arial"/>
      <family val="2"/>
      <charset val="1"/>
    </font>
    <font>
      <sz val="10"/>
      <name val="Verdana"/>
      <family val="2"/>
      <charset val="1"/>
    </font>
    <font>
      <sz val="16"/>
      <name val="Verdana"/>
      <family val="2"/>
      <charset val="1"/>
    </font>
    <font>
      <b/>
      <sz val="14"/>
      <name val="Verdana"/>
      <family val="2"/>
      <charset val="1"/>
    </font>
    <font>
      <sz val="20"/>
      <name val="Verdana"/>
      <family val="2"/>
      <charset val="1"/>
    </font>
    <font>
      <sz val="18"/>
      <name val="Verdana"/>
      <family val="2"/>
      <charset val="1"/>
    </font>
    <font>
      <b/>
      <sz val="8"/>
      <name val="Verdana"/>
      <family val="2"/>
      <charset val="1"/>
    </font>
    <font>
      <sz val="8"/>
      <name val="Verdana"/>
      <family val="2"/>
      <charset val="1"/>
    </font>
    <font>
      <b/>
      <sz val="10"/>
      <name val="Verdana"/>
      <family val="2"/>
      <charset val="1"/>
    </font>
    <font>
      <sz val="8"/>
      <color rgb="FFBFBFBF"/>
      <name val="Verdana"/>
      <family val="2"/>
      <charset val="1"/>
    </font>
    <font>
      <vertAlign val="superscript"/>
      <sz val="9"/>
      <color rgb="FFBFBFBF"/>
      <name val="Verdana"/>
      <family val="2"/>
      <charset val="1"/>
    </font>
    <font>
      <b/>
      <vertAlign val="superscript"/>
      <sz val="8"/>
      <name val="Verdana"/>
      <family val="2"/>
      <charset val="1"/>
    </font>
    <font>
      <sz val="7"/>
      <name val="Verdana"/>
      <family val="2"/>
      <charset val="1"/>
    </font>
    <font>
      <b/>
      <sz val="7"/>
      <color rgb="FFFF0000"/>
      <name val="Verdana"/>
      <family val="2"/>
      <charset val="1"/>
    </font>
    <font>
      <b/>
      <sz val="7"/>
      <color rgb="FF000000"/>
      <name val="Verdana"/>
      <family val="2"/>
      <charset val="1"/>
    </font>
    <font>
      <b/>
      <i/>
      <sz val="12"/>
      <color rgb="FFFF0000"/>
      <name val="Wide Latin"/>
      <family val="1"/>
      <charset val="1"/>
    </font>
    <font>
      <sz val="8"/>
      <color rgb="FF000000"/>
      <name val="Verdana"/>
      <family val="2"/>
      <charset val="1"/>
    </font>
    <font>
      <i/>
      <sz val="8"/>
      <color rgb="FF000000"/>
      <name val="Verdana"/>
      <family val="2"/>
      <charset val="1"/>
    </font>
    <font>
      <u/>
      <sz val="8"/>
      <color rgb="FF000000"/>
      <name val="Verdana"/>
      <family val="2"/>
      <charset val="1"/>
    </font>
    <font>
      <b/>
      <sz val="8"/>
      <color rgb="FF000000"/>
      <name val="Verdana"/>
      <family val="2"/>
      <charset val="1"/>
    </font>
    <font>
      <b/>
      <i/>
      <sz val="7"/>
      <name val="Century Gothic"/>
      <family val="2"/>
      <charset val="1"/>
    </font>
    <font>
      <sz val="7"/>
      <color rgb="FF000000"/>
      <name val="Verdana"/>
      <family val="2"/>
      <charset val="1"/>
    </font>
    <font>
      <sz val="7"/>
      <color rgb="FFFF0000"/>
      <name val="Verdana"/>
      <family val="2"/>
      <charset val="1"/>
    </font>
    <font>
      <b/>
      <i/>
      <sz val="10"/>
      <color rgb="FFFF0000"/>
      <name val="Verdana"/>
      <family val="2"/>
      <charset val="1"/>
    </font>
    <font>
      <sz val="10"/>
      <color rgb="FFC0C0C0"/>
      <name val="Arial"/>
      <family val="2"/>
      <charset val="1"/>
    </font>
    <font>
      <sz val="10"/>
      <color rgb="FFFFFFFF"/>
      <name val="Arial"/>
      <family val="2"/>
      <charset val="1"/>
    </font>
    <font>
      <b/>
      <sz val="7"/>
      <name val="Verdana"/>
      <family val="2"/>
      <charset val="1"/>
    </font>
    <font>
      <sz val="7"/>
      <color rgb="FFFFFFFF"/>
      <name val="Verdana"/>
      <family val="2"/>
      <charset val="1"/>
    </font>
    <font>
      <sz val="7"/>
      <name val="Arial"/>
      <family val="2"/>
      <charset val="1"/>
    </font>
    <font>
      <sz val="7"/>
      <color rgb="FFFFFFFF"/>
      <name val="Arial"/>
      <family val="2"/>
      <charset val="1"/>
    </font>
    <font>
      <sz val="7"/>
      <color rgb="FFC0C0C0"/>
      <name val="Arial"/>
      <family val="2"/>
      <charset val="1"/>
    </font>
    <font>
      <b/>
      <sz val="7"/>
      <color rgb="FFC0C0C0"/>
      <name val="Verdana"/>
      <family val="2"/>
      <charset val="1"/>
    </font>
    <font>
      <sz val="7"/>
      <color rgb="FF0000FF"/>
      <name val="Verdana"/>
      <family val="2"/>
      <charset val="1"/>
    </font>
    <font>
      <u/>
      <sz val="10"/>
      <color rgb="FF0000FF"/>
      <name val="Arial"/>
      <family val="2"/>
      <charset val="1"/>
    </font>
    <font>
      <sz val="6.5"/>
      <color rgb="FFFF0000"/>
      <name val="Verdana"/>
      <family val="2"/>
      <charset val="1"/>
    </font>
    <font>
      <sz val="7"/>
      <color rgb="FFFF0000"/>
      <name val="Arial"/>
      <family val="2"/>
      <charset val="1"/>
    </font>
    <font>
      <sz val="7"/>
      <color rgb="FF000000"/>
      <name val="Arial"/>
      <family val="2"/>
      <charset val="1"/>
    </font>
    <font>
      <u/>
      <sz val="7"/>
      <name val="Verdana"/>
      <family val="2"/>
      <charset val="1"/>
    </font>
    <font>
      <sz val="7"/>
      <color rgb="FF808080"/>
      <name val="Verdana"/>
      <family val="2"/>
      <charset val="1"/>
    </font>
    <font>
      <sz val="11"/>
      <color rgb="FFFFFFFF"/>
      <name val="Arial Narrow"/>
      <family val="2"/>
      <charset val="1"/>
    </font>
    <font>
      <i/>
      <sz val="7"/>
      <color rgb="FF000000"/>
      <name val="Verdana"/>
      <family val="2"/>
      <charset val="1"/>
    </font>
    <font>
      <b/>
      <vertAlign val="superscript"/>
      <sz val="9"/>
      <color rgb="FFFF0000"/>
      <name val="Verdana"/>
      <family val="2"/>
      <charset val="1"/>
    </font>
    <font>
      <sz val="10"/>
      <name val="Arial"/>
      <charset val="1"/>
    </font>
  </fonts>
  <fills count="9">
    <fill>
      <patternFill patternType="none"/>
    </fill>
    <fill>
      <patternFill patternType="gray125"/>
    </fill>
    <fill>
      <patternFill patternType="solid">
        <fgColor rgb="FFECECEC"/>
        <bgColor rgb="FFEAEAEA"/>
      </patternFill>
    </fill>
    <fill>
      <patternFill patternType="solid">
        <fgColor rgb="FFFFFFFF"/>
        <bgColor rgb="FFF2F2F2"/>
      </patternFill>
    </fill>
    <fill>
      <patternFill patternType="solid">
        <fgColor rgb="FFF2F2F2"/>
        <bgColor rgb="FFECECEC"/>
      </patternFill>
    </fill>
    <fill>
      <patternFill patternType="solid">
        <fgColor rgb="FFEAEAEA"/>
        <bgColor rgb="FFECECEC"/>
      </patternFill>
    </fill>
    <fill>
      <patternFill patternType="solid">
        <fgColor rgb="FFEBF1DE"/>
        <bgColor rgb="FFECECEC"/>
      </patternFill>
    </fill>
    <fill>
      <patternFill patternType="solid">
        <fgColor rgb="FFDCE6F2"/>
        <bgColor rgb="FFEAEAEA"/>
      </patternFill>
    </fill>
    <fill>
      <patternFill patternType="solid">
        <fgColor rgb="FFC0C0C0"/>
        <bgColor rgb="FFBFBFBF"/>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404040"/>
      </right>
      <top/>
      <bottom/>
      <diagonal/>
    </border>
    <border>
      <left style="thin">
        <color rgb="FF404040"/>
      </left>
      <right style="thin">
        <color rgb="FF404040"/>
      </right>
      <top style="medium">
        <color rgb="FF404040"/>
      </top>
      <bottom style="thin">
        <color rgb="FF404040"/>
      </bottom>
      <diagonal/>
    </border>
    <border>
      <left style="thin">
        <color rgb="FF404040"/>
      </left>
      <right style="medium">
        <color rgb="FF404040"/>
      </right>
      <top style="medium">
        <color rgb="FF404040"/>
      </top>
      <bottom style="thin">
        <color rgb="FF404040"/>
      </bottom>
      <diagonal/>
    </border>
    <border>
      <left/>
      <right style="medium">
        <color rgb="FF404040"/>
      </right>
      <top/>
      <bottom style="medium">
        <color rgb="FF404040"/>
      </bottom>
      <diagonal/>
    </border>
    <border>
      <left style="thin">
        <color rgb="FF404040"/>
      </left>
      <right style="thin">
        <color rgb="FF404040"/>
      </right>
      <top style="thin">
        <color rgb="FF404040"/>
      </top>
      <bottom style="thin">
        <color rgb="FF404040"/>
      </bottom>
      <diagonal/>
    </border>
    <border>
      <left style="thin">
        <color rgb="FF404040"/>
      </left>
      <right style="medium">
        <color rgb="FF404040"/>
      </right>
      <top style="thin">
        <color rgb="FF404040"/>
      </top>
      <bottom style="thin">
        <color rgb="FF404040"/>
      </bottom>
      <diagonal/>
    </border>
    <border>
      <left style="medium">
        <color rgb="FF404040"/>
      </left>
      <right style="thin">
        <color rgb="FF404040"/>
      </right>
      <top style="thin">
        <color rgb="FF404040"/>
      </top>
      <bottom style="thin">
        <color rgb="FF404040"/>
      </bottom>
      <diagonal/>
    </border>
    <border>
      <left style="medium">
        <color rgb="FF404040"/>
      </left>
      <right style="thin">
        <color rgb="FF404040"/>
      </right>
      <top style="thin">
        <color rgb="FF404040"/>
      </top>
      <bottom style="medium">
        <color rgb="FF404040"/>
      </bottom>
      <diagonal/>
    </border>
    <border>
      <left style="thin">
        <color rgb="FF404040"/>
      </left>
      <right style="thin">
        <color rgb="FF404040"/>
      </right>
      <top style="thin">
        <color rgb="FF404040"/>
      </top>
      <bottom style="medium">
        <color rgb="FF404040"/>
      </bottom>
      <diagonal/>
    </border>
    <border>
      <left style="thin">
        <color rgb="FF404040"/>
      </left>
      <right style="medium">
        <color rgb="FF404040"/>
      </right>
      <top style="thin">
        <color rgb="FF404040"/>
      </top>
      <bottom style="medium">
        <color rgb="FF404040"/>
      </bottom>
      <diagonal/>
    </border>
    <border>
      <left/>
      <right style="thin">
        <color rgb="FF404040"/>
      </right>
      <top style="medium">
        <color rgb="FF404040"/>
      </top>
      <bottom style="thin">
        <color rgb="FF404040"/>
      </bottom>
      <diagonal/>
    </border>
    <border>
      <left/>
      <right style="thin">
        <color rgb="FF404040"/>
      </right>
      <top style="thin">
        <color rgb="FF404040"/>
      </top>
      <bottom style="thin">
        <color rgb="FF404040"/>
      </bottom>
      <diagonal/>
    </border>
    <border>
      <left style="medium">
        <color rgb="FF404040"/>
      </left>
      <right style="thin">
        <color rgb="FF404040"/>
      </right>
      <top/>
      <bottom style="thin">
        <color rgb="FF404040"/>
      </bottom>
      <diagonal/>
    </border>
    <border>
      <left/>
      <right/>
      <top style="medium">
        <color rgb="FF404040"/>
      </top>
      <bottom/>
      <diagonal/>
    </border>
    <border>
      <left/>
      <right/>
      <top/>
      <bottom style="thin">
        <color auto="1"/>
      </bottom>
      <diagonal/>
    </border>
    <border>
      <left/>
      <right/>
      <top style="dashed">
        <color auto="1"/>
      </top>
      <bottom style="dashed">
        <color auto="1"/>
      </bottom>
      <diagonal/>
    </border>
    <border>
      <left/>
      <right/>
      <top style="dashed">
        <color auto="1"/>
      </top>
      <bottom/>
      <diagonal/>
    </border>
    <border>
      <left style="thin">
        <color auto="1"/>
      </left>
      <right style="medium">
        <color auto="1"/>
      </right>
      <top style="thin">
        <color auto="1"/>
      </top>
      <bottom style="medium">
        <color auto="1"/>
      </bottom>
      <diagonal/>
    </border>
    <border>
      <left/>
      <right/>
      <top/>
      <bottom style="dash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s>
  <cellStyleXfs count="4">
    <xf numFmtId="0" fontId="0" fillId="0" borderId="0"/>
    <xf numFmtId="9" fontId="43" fillId="0" borderId="0" applyBorder="0" applyProtection="0"/>
    <xf numFmtId="0" fontId="34" fillId="0" borderId="0" applyBorder="0" applyProtection="0"/>
    <xf numFmtId="0" fontId="1" fillId="0" borderId="0"/>
  </cellStyleXfs>
  <cellXfs count="322">
    <xf numFmtId="0" fontId="0" fillId="0" borderId="0" xfId="0"/>
    <xf numFmtId="0" fontId="2" fillId="0" borderId="0" xfId="0" applyFont="1" applyProtection="1"/>
    <xf numFmtId="0" fontId="2" fillId="2" borderId="1" xfId="0" applyFont="1" applyFill="1" applyBorder="1" applyProtection="1"/>
    <xf numFmtId="0" fontId="2" fillId="2" borderId="2" xfId="0" applyFont="1" applyFill="1" applyBorder="1" applyProtection="1"/>
    <xf numFmtId="0" fontId="2" fillId="2" borderId="3" xfId="0" applyFont="1" applyFill="1" applyBorder="1" applyProtection="1"/>
    <xf numFmtId="0" fontId="2" fillId="2" borderId="4" xfId="0" applyFont="1" applyFill="1" applyBorder="1" applyProtection="1"/>
    <xf numFmtId="0" fontId="2" fillId="2" borderId="0" xfId="0" applyFont="1" applyFill="1" applyBorder="1" applyProtection="1"/>
    <xf numFmtId="0" fontId="2" fillId="2" borderId="5" xfId="0" applyFont="1" applyFill="1" applyBorder="1" applyProtection="1"/>
    <xf numFmtId="0" fontId="5" fillId="2" borderId="0" xfId="0" applyFont="1" applyFill="1" applyBorder="1" applyProtection="1"/>
    <xf numFmtId="0" fontId="7"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8" fillId="2" borderId="0" xfId="0" applyFont="1" applyFill="1" applyBorder="1" applyAlignment="1" applyProtection="1">
      <alignment horizontal="center"/>
    </xf>
    <xf numFmtId="0" fontId="8" fillId="2" borderId="0" xfId="0" applyFont="1" applyFill="1" applyBorder="1" applyAlignment="1" applyProtection="1">
      <alignment horizontal="right"/>
    </xf>
    <xf numFmtId="0" fontId="8" fillId="0" borderId="7" xfId="0" applyFont="1" applyBorder="1" applyAlignment="1" applyProtection="1">
      <alignment horizontal="center"/>
      <protection locked="0"/>
    </xf>
    <xf numFmtId="164" fontId="8" fillId="0" borderId="7" xfId="0" applyNumberFormat="1" applyFont="1" applyBorder="1" applyAlignment="1" applyProtection="1">
      <alignment horizontal="center"/>
      <protection locked="0"/>
    </xf>
    <xf numFmtId="0" fontId="8" fillId="2" borderId="0" xfId="0" applyFont="1" applyFill="1" applyBorder="1" applyAlignment="1" applyProtection="1">
      <alignment horizontal="left" indent="1"/>
    </xf>
    <xf numFmtId="0" fontId="2" fillId="2" borderId="8" xfId="0" applyFont="1" applyFill="1" applyBorder="1" applyProtection="1"/>
    <xf numFmtId="0" fontId="2" fillId="2" borderId="9" xfId="0" applyFont="1" applyFill="1" applyBorder="1" applyProtection="1"/>
    <xf numFmtId="0" fontId="2" fillId="2" borderId="10" xfId="0" applyFont="1" applyFill="1" applyBorder="1" applyProtection="1"/>
    <xf numFmtId="0" fontId="2" fillId="0" borderId="0" xfId="0" applyFont="1" applyBorder="1" applyProtection="1"/>
    <xf numFmtId="0" fontId="8" fillId="0" borderId="0" xfId="0" applyFont="1" applyProtection="1"/>
    <xf numFmtId="0" fontId="12" fillId="0" borderId="0" xfId="0" applyFont="1" applyProtection="1"/>
    <xf numFmtId="0" fontId="13" fillId="0" borderId="0" xfId="0" applyFont="1" applyProtection="1"/>
    <xf numFmtId="0" fontId="13" fillId="2" borderId="1" xfId="0" applyFont="1" applyFill="1" applyBorder="1" applyProtection="1"/>
    <xf numFmtId="0" fontId="13" fillId="2" borderId="2" xfId="0" applyFont="1" applyFill="1" applyBorder="1" applyProtection="1"/>
    <xf numFmtId="0" fontId="13" fillId="2" borderId="3" xfId="0" applyFont="1" applyFill="1" applyBorder="1" applyProtection="1"/>
    <xf numFmtId="0" fontId="13" fillId="2" borderId="4" xfId="0" applyFont="1" applyFill="1" applyBorder="1" applyProtection="1"/>
    <xf numFmtId="0" fontId="13" fillId="2" borderId="0" xfId="0" applyFont="1" applyFill="1" applyBorder="1" applyAlignment="1" applyProtection="1">
      <alignment vertical="center"/>
    </xf>
    <xf numFmtId="0" fontId="13" fillId="2" borderId="5" xfId="0" applyFont="1" applyFill="1" applyBorder="1" applyProtection="1"/>
    <xf numFmtId="0" fontId="13" fillId="2" borderId="0" xfId="0" applyFont="1" applyFill="1" applyBorder="1" applyProtection="1"/>
    <xf numFmtId="0" fontId="15"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center"/>
    </xf>
    <xf numFmtId="0" fontId="13" fillId="2" borderId="8" xfId="0" applyFont="1" applyFill="1" applyBorder="1" applyProtection="1"/>
    <xf numFmtId="0" fontId="13" fillId="2" borderId="9" xfId="0" applyFont="1" applyFill="1" applyBorder="1" applyProtection="1"/>
    <xf numFmtId="0" fontId="13" fillId="2" borderId="10" xfId="0" applyFont="1" applyFill="1" applyBorder="1" applyProtection="1"/>
    <xf numFmtId="0" fontId="13" fillId="0" borderId="0" xfId="0" applyFont="1" applyAlignment="1" applyProtection="1">
      <alignment vertical="top"/>
    </xf>
    <xf numFmtId="0" fontId="13" fillId="2" borderId="2" xfId="0" applyFont="1" applyFill="1" applyBorder="1" applyAlignment="1" applyProtection="1">
      <alignment vertical="top"/>
    </xf>
    <xf numFmtId="0" fontId="13" fillId="2" borderId="0" xfId="0" applyFont="1" applyFill="1" applyBorder="1" applyAlignment="1" applyProtection="1">
      <alignment vertical="top"/>
    </xf>
    <xf numFmtId="0" fontId="20" fillId="2" borderId="0" xfId="0" applyFont="1" applyFill="1" applyBorder="1" applyAlignment="1" applyProtection="1">
      <alignment horizontal="left" vertical="center"/>
    </xf>
    <xf numFmtId="0" fontId="16" fillId="2" borderId="0" xfId="0" applyFont="1" applyFill="1" applyBorder="1" applyAlignment="1" applyProtection="1">
      <alignment horizontal="center" vertical="top"/>
    </xf>
    <xf numFmtId="0" fontId="8" fillId="2" borderId="0" xfId="0" applyFont="1" applyFill="1" applyBorder="1" applyAlignment="1" applyProtection="1">
      <alignment vertical="top"/>
    </xf>
    <xf numFmtId="0" fontId="20" fillId="5" borderId="0" xfId="0" applyFont="1" applyFill="1" applyBorder="1" applyAlignment="1" applyProtection="1">
      <alignment horizontal="left" vertical="center"/>
    </xf>
    <xf numFmtId="0" fontId="7" fillId="2" borderId="0" xfId="0" applyFont="1" applyFill="1" applyBorder="1" applyAlignment="1" applyProtection="1">
      <alignment horizontal="center" vertical="top"/>
    </xf>
    <xf numFmtId="0" fontId="24" fillId="2" borderId="9" xfId="0" applyFont="1" applyFill="1" applyBorder="1" applyAlignment="1" applyProtection="1">
      <alignment horizontal="center" vertical="top"/>
    </xf>
    <xf numFmtId="0" fontId="0" fillId="0" borderId="0" xfId="0" applyProtection="1"/>
    <xf numFmtId="0" fontId="25" fillId="0" borderId="0" xfId="0" applyFont="1" applyProtection="1"/>
    <xf numFmtId="0" fontId="26" fillId="0" borderId="0" xfId="0" applyFont="1" applyProtection="1"/>
    <xf numFmtId="0" fontId="1" fillId="0" borderId="0" xfId="0" applyFont="1" applyProtection="1"/>
    <xf numFmtId="0" fontId="27" fillId="0" borderId="0" xfId="0" applyFont="1" applyAlignment="1" applyProtection="1">
      <alignment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right" vertical="center" indent="1"/>
    </xf>
    <xf numFmtId="0" fontId="27" fillId="0" borderId="27" xfId="0" applyFont="1" applyBorder="1" applyAlignment="1" applyProtection="1">
      <alignment vertical="center"/>
    </xf>
    <xf numFmtId="0" fontId="13" fillId="0" borderId="27" xfId="0" applyFont="1" applyBorder="1" applyProtection="1"/>
    <xf numFmtId="0" fontId="28" fillId="0" borderId="27" xfId="0" applyFont="1" applyBorder="1" applyProtection="1"/>
    <xf numFmtId="0" fontId="23" fillId="0" borderId="0" xfId="0" applyFont="1" applyProtection="1"/>
    <xf numFmtId="0" fontId="30" fillId="0" borderId="0" xfId="0" applyFont="1" applyProtection="1"/>
    <xf numFmtId="0" fontId="31" fillId="0" borderId="0" xfId="0" applyFont="1" applyProtection="1"/>
    <xf numFmtId="0" fontId="30" fillId="0" borderId="0" xfId="0" applyFont="1" applyBorder="1" applyProtection="1"/>
    <xf numFmtId="0" fontId="29" fillId="0" borderId="0" xfId="0" applyFont="1" applyProtection="1"/>
    <xf numFmtId="0" fontId="32" fillId="0" borderId="29" xfId="0" applyFont="1" applyBorder="1" applyAlignment="1" applyProtection="1">
      <alignment vertical="center"/>
    </xf>
    <xf numFmtId="0" fontId="28" fillId="0" borderId="29" xfId="0" applyFont="1" applyBorder="1" applyAlignment="1" applyProtection="1"/>
    <xf numFmtId="0" fontId="28" fillId="0" borderId="29" xfId="0" applyFont="1" applyBorder="1" applyAlignment="1" applyProtection="1">
      <alignment vertical="top"/>
    </xf>
    <xf numFmtId="0" fontId="29" fillId="0" borderId="29" xfId="0" applyFont="1" applyBorder="1" applyProtection="1"/>
    <xf numFmtId="0" fontId="23" fillId="0" borderId="29" xfId="0" applyFont="1" applyBorder="1" applyAlignment="1" applyProtection="1">
      <alignment vertical="top"/>
    </xf>
    <xf numFmtId="0" fontId="27" fillId="0" borderId="0" xfId="0" applyFont="1" applyBorder="1" applyAlignment="1" applyProtection="1">
      <alignment horizontal="left" vertical="center" indent="1"/>
    </xf>
    <xf numFmtId="0" fontId="13" fillId="0" borderId="0" xfId="0" applyFont="1" applyAlignment="1" applyProtection="1">
      <alignment horizontal="left" vertical="center" indent="1"/>
    </xf>
    <xf numFmtId="0" fontId="23" fillId="0" borderId="0" xfId="0" applyFont="1" applyAlignment="1" applyProtection="1">
      <alignment horizontal="left" vertical="center" indent="1"/>
    </xf>
    <xf numFmtId="0" fontId="23" fillId="0" borderId="9" xfId="2" applyFont="1" applyBorder="1" applyAlignment="1" applyProtection="1">
      <alignment horizontal="left" vertical="center" indent="1"/>
      <protection hidden="1"/>
    </xf>
    <xf numFmtId="0" fontId="23" fillId="0" borderId="0" xfId="2" applyFont="1" applyBorder="1" applyAlignment="1" applyProtection="1">
      <alignment horizontal="left" vertical="center" indent="1"/>
      <protection hidden="1"/>
    </xf>
    <xf numFmtId="0" fontId="23" fillId="0" borderId="0" xfId="0" applyFont="1" applyBorder="1" applyAlignment="1" applyProtection="1">
      <alignment horizontal="left" vertical="center" indent="1"/>
    </xf>
    <xf numFmtId="0" fontId="13" fillId="2" borderId="33" xfId="0" applyFont="1" applyFill="1" applyBorder="1" applyAlignment="1" applyProtection="1">
      <alignment horizontal="center" vertical="center" textRotation="90" wrapText="1"/>
    </xf>
    <xf numFmtId="0" fontId="22" fillId="2" borderId="33" xfId="0" applyFont="1" applyFill="1" applyBorder="1" applyAlignment="1" applyProtection="1">
      <alignment horizontal="center" vertical="center" textRotation="90" wrapText="1"/>
    </xf>
    <xf numFmtId="0" fontId="13" fillId="2" borderId="34" xfId="0" applyFont="1" applyFill="1" applyBorder="1" applyAlignment="1" applyProtection="1">
      <alignment horizontal="center" vertical="center" textRotation="90" wrapText="1"/>
    </xf>
    <xf numFmtId="0" fontId="28" fillId="0" borderId="0" xfId="0" applyFont="1" applyProtection="1"/>
    <xf numFmtId="0" fontId="13" fillId="0" borderId="37" xfId="0" applyFont="1" applyBorder="1" applyAlignment="1" applyProtection="1">
      <alignment horizontal="center" vertical="center"/>
    </xf>
    <xf numFmtId="0" fontId="13" fillId="2" borderId="37"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0" borderId="39" xfId="0" applyFont="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13" fillId="0" borderId="37" xfId="0" applyFont="1" applyBorder="1" applyAlignment="1" applyProtection="1">
      <alignment horizontal="center" vertical="center"/>
      <protection locked="0"/>
    </xf>
    <xf numFmtId="0" fontId="28" fillId="0" borderId="0" xfId="0" applyFont="1" applyAlignment="1" applyProtection="1">
      <alignment horizontal="center" vertical="center"/>
    </xf>
    <xf numFmtId="0" fontId="13" fillId="0" borderId="39" xfId="0" applyFont="1" applyBorder="1" applyAlignment="1" applyProtection="1">
      <alignment horizontal="center" vertical="center"/>
      <protection locked="0"/>
    </xf>
    <xf numFmtId="0" fontId="28" fillId="0" borderId="0" xfId="0" applyFont="1" applyAlignment="1" applyProtection="1">
      <alignment vertical="center"/>
    </xf>
    <xf numFmtId="0" fontId="13" fillId="3" borderId="43" xfId="0" applyFont="1" applyFill="1" applyBorder="1" applyAlignment="1" applyProtection="1">
      <alignment horizontal="center" vertical="center"/>
    </xf>
    <xf numFmtId="0" fontId="13" fillId="2" borderId="44"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23" fillId="0" borderId="0" xfId="0" applyFont="1" applyAlignment="1" applyProtection="1">
      <alignment horizontal="center" vertical="center"/>
    </xf>
    <xf numFmtId="0" fontId="15" fillId="3" borderId="0" xfId="0" applyFont="1" applyFill="1" applyAlignment="1" applyProtection="1">
      <alignment horizontal="left" vertical="center"/>
    </xf>
    <xf numFmtId="0" fontId="22" fillId="3" borderId="0" xfId="0" applyFont="1" applyFill="1" applyAlignment="1" applyProtection="1">
      <alignment horizontal="center" vertical="center"/>
    </xf>
    <xf numFmtId="0" fontId="22" fillId="3" borderId="0" xfId="0" applyFont="1" applyFill="1" applyAlignment="1" applyProtection="1">
      <alignment vertical="center"/>
    </xf>
    <xf numFmtId="0" fontId="22" fillId="3" borderId="0" xfId="0" applyFont="1" applyFill="1" applyBorder="1" applyAlignment="1" applyProtection="1">
      <alignment horizontal="center"/>
    </xf>
    <xf numFmtId="0" fontId="23" fillId="0" borderId="0" xfId="0" applyFont="1" applyAlignment="1" applyProtection="1">
      <alignment vertical="center"/>
    </xf>
    <xf numFmtId="0" fontId="13" fillId="0" borderId="45" xfId="0" applyFont="1" applyBorder="1" applyAlignment="1" applyProtection="1">
      <alignment horizontal="center" vertical="center"/>
    </xf>
    <xf numFmtId="0" fontId="13" fillId="2" borderId="45"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3" fillId="2" borderId="4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23" fillId="0" borderId="0" xfId="0" applyFont="1" applyAlignment="1" applyProtection="1">
      <alignment horizontal="left" vertical="center"/>
    </xf>
    <xf numFmtId="0" fontId="35" fillId="0" borderId="0" xfId="2" applyFont="1" applyBorder="1" applyAlignment="1" applyProtection="1">
      <alignment horizontal="left" vertical="center" indent="1"/>
      <protection hidden="1"/>
    </xf>
    <xf numFmtId="0" fontId="27"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textRotation="90" wrapText="1"/>
    </xf>
    <xf numFmtId="0" fontId="22" fillId="2" borderId="50" xfId="0" applyFont="1" applyFill="1" applyBorder="1" applyAlignment="1" applyProtection="1">
      <alignment horizontal="center" vertical="center" textRotation="90" wrapText="1"/>
    </xf>
    <xf numFmtId="0" fontId="13" fillId="2" borderId="51" xfId="0" applyFont="1" applyFill="1" applyBorder="1" applyAlignment="1" applyProtection="1">
      <alignment horizontal="center" vertical="center" textRotation="90" wrapText="1"/>
    </xf>
    <xf numFmtId="0" fontId="13" fillId="2" borderId="52" xfId="0" applyFont="1" applyFill="1" applyBorder="1" applyAlignment="1" applyProtection="1">
      <alignment horizontal="center" vertical="center"/>
    </xf>
    <xf numFmtId="0" fontId="13" fillId="2" borderId="53" xfId="0" applyFont="1" applyFill="1" applyBorder="1" applyAlignment="1" applyProtection="1">
      <alignment horizontal="center" vertical="center"/>
    </xf>
    <xf numFmtId="0" fontId="23" fillId="0" borderId="0" xfId="0" applyFont="1" applyAlignment="1" applyProtection="1">
      <alignment horizontal="left" vertical="center" indent="3"/>
    </xf>
    <xf numFmtId="0" fontId="23" fillId="0" borderId="0" xfId="0" applyFont="1" applyAlignment="1" applyProtection="1">
      <alignment horizontal="center"/>
    </xf>
    <xf numFmtId="0" fontId="13" fillId="2" borderId="54"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56" xfId="0" applyFont="1" applyFill="1" applyBorder="1" applyAlignment="1" applyProtection="1">
      <alignment horizontal="center" vertical="center"/>
    </xf>
    <xf numFmtId="0" fontId="13" fillId="2" borderId="57" xfId="0" applyFont="1" applyFill="1" applyBorder="1" applyAlignment="1" applyProtection="1">
      <alignment horizontal="center" vertical="center"/>
    </xf>
    <xf numFmtId="0" fontId="13" fillId="2" borderId="58" xfId="0" applyFont="1" applyFill="1" applyBorder="1" applyAlignment="1" applyProtection="1">
      <alignment horizontal="center" vertical="center"/>
    </xf>
    <xf numFmtId="0" fontId="13" fillId="2" borderId="59" xfId="0" applyFont="1" applyFill="1" applyBorder="1" applyAlignment="1" applyProtection="1">
      <alignment horizontal="center" vertical="center"/>
    </xf>
    <xf numFmtId="0" fontId="13" fillId="2" borderId="60" xfId="0" applyFont="1" applyFill="1" applyBorder="1" applyAlignment="1" applyProtection="1">
      <alignment horizontal="center" vertical="center"/>
    </xf>
    <xf numFmtId="0" fontId="13" fillId="2" borderId="61" xfId="0" applyFont="1" applyFill="1" applyBorder="1" applyAlignment="1" applyProtection="1">
      <alignment horizontal="center" vertical="center"/>
    </xf>
    <xf numFmtId="0" fontId="22" fillId="3" borderId="0" xfId="0" applyFont="1" applyFill="1" applyAlignment="1" applyProtection="1">
      <alignment horizontal="center"/>
    </xf>
    <xf numFmtId="0" fontId="22" fillId="3" borderId="0" xfId="0" applyFont="1" applyFill="1" applyProtection="1"/>
    <xf numFmtId="0" fontId="23" fillId="3" borderId="0" xfId="0" applyFont="1" applyFill="1" applyProtection="1"/>
    <xf numFmtId="0" fontId="22" fillId="3" borderId="0" xfId="0" applyFont="1" applyFill="1" applyBorder="1" applyProtection="1"/>
    <xf numFmtId="0" fontId="23" fillId="0" borderId="0" xfId="0" applyFont="1" applyProtection="1"/>
    <xf numFmtId="0" fontId="14" fillId="0" borderId="0" xfId="0" applyFont="1" applyAlignment="1" applyProtection="1">
      <alignment vertical="distributed" wrapText="1"/>
    </xf>
    <xf numFmtId="0" fontId="36" fillId="0" borderId="0" xfId="0" applyFont="1" applyBorder="1" applyAlignment="1" applyProtection="1">
      <alignment horizontal="center"/>
    </xf>
    <xf numFmtId="0" fontId="23" fillId="0" borderId="0" xfId="0" applyFont="1" applyBorder="1" applyAlignment="1" applyProtection="1">
      <alignment horizontal="center"/>
    </xf>
    <xf numFmtId="0" fontId="13" fillId="0" borderId="0" xfId="0" applyFont="1" applyAlignment="1" applyProtection="1">
      <alignment horizontal="center"/>
    </xf>
    <xf numFmtId="0" fontId="13" fillId="0" borderId="0" xfId="2" applyFont="1" applyBorder="1" applyAlignment="1" applyProtection="1">
      <alignment horizontal="left" vertical="center" indent="1"/>
      <protection hidden="1"/>
    </xf>
    <xf numFmtId="0" fontId="13" fillId="0" borderId="0" xfId="0" applyFont="1" applyBorder="1" applyAlignment="1" applyProtection="1">
      <alignment horizontal="left" vertical="center" indent="1"/>
    </xf>
    <xf numFmtId="0" fontId="28" fillId="0" borderId="0" xfId="0" applyFont="1" applyAlignment="1" applyProtection="1">
      <alignment horizontal="center"/>
    </xf>
    <xf numFmtId="0" fontId="13" fillId="0" borderId="36" xfId="0" applyFont="1" applyBorder="1" applyAlignment="1" applyProtection="1">
      <alignment horizontal="center" vertical="center"/>
    </xf>
    <xf numFmtId="0" fontId="13" fillId="0" borderId="58" xfId="0" applyFont="1" applyBorder="1" applyAlignment="1" applyProtection="1">
      <alignment horizontal="center" vertical="center"/>
    </xf>
    <xf numFmtId="0" fontId="13" fillId="2" borderId="2" xfId="0" applyFont="1" applyFill="1" applyBorder="1" applyAlignment="1" applyProtection="1">
      <alignment horizontal="center" vertical="center" wrapText="1"/>
    </xf>
    <xf numFmtId="0" fontId="38" fillId="2" borderId="2" xfId="0" applyFont="1" applyFill="1" applyBorder="1" applyAlignment="1" applyProtection="1">
      <alignment horizontal="center" vertical="center" wrapText="1"/>
    </xf>
    <xf numFmtId="0" fontId="13" fillId="2" borderId="2" xfId="0" applyFont="1" applyFill="1" applyBorder="1" applyAlignment="1" applyProtection="1">
      <alignment vertical="center" wrapText="1"/>
    </xf>
    <xf numFmtId="0" fontId="13" fillId="2" borderId="2" xfId="0" applyFont="1" applyFill="1" applyBorder="1" applyAlignment="1" applyProtection="1">
      <alignment horizontal="right" vertical="center" indent="1"/>
    </xf>
    <xf numFmtId="1" fontId="13" fillId="2" borderId="34" xfId="0" applyNumberFormat="1" applyFont="1" applyFill="1" applyBorder="1" applyAlignment="1" applyProtection="1">
      <alignment horizontal="center" vertical="center"/>
    </xf>
    <xf numFmtId="0" fontId="13" fillId="2" borderId="0" xfId="0" applyFont="1" applyFill="1" applyBorder="1" applyAlignment="1" applyProtection="1">
      <alignment horizontal="right" vertical="center" indent="1"/>
    </xf>
    <xf numFmtId="1" fontId="13" fillId="2" borderId="62" xfId="0" applyNumberFormat="1" applyFont="1" applyFill="1" applyBorder="1" applyAlignment="1" applyProtection="1">
      <alignment horizontal="center" vertical="center"/>
    </xf>
    <xf numFmtId="0" fontId="13" fillId="2" borderId="9" xfId="0" applyFont="1" applyFill="1" applyBorder="1" applyAlignment="1" applyProtection="1">
      <alignment vertical="center"/>
    </xf>
    <xf numFmtId="0" fontId="13" fillId="2" borderId="9" xfId="0" applyFont="1" applyFill="1" applyBorder="1" applyAlignment="1" applyProtection="1">
      <alignment horizontal="right" vertical="center" indent="1"/>
    </xf>
    <xf numFmtId="1" fontId="13" fillId="2" borderId="30" xfId="0" applyNumberFormat="1" applyFont="1" applyFill="1" applyBorder="1" applyAlignment="1" applyProtection="1">
      <alignment horizontal="center" vertical="center"/>
    </xf>
    <xf numFmtId="0" fontId="14" fillId="0" borderId="0" xfId="0" applyFont="1" applyAlignment="1" applyProtection="1">
      <alignment vertical="center" wrapText="1"/>
    </xf>
    <xf numFmtId="0" fontId="22" fillId="0" borderId="0" xfId="0" applyFont="1" applyProtection="1"/>
    <xf numFmtId="0" fontId="37" fillId="0" borderId="0" xfId="0" applyFont="1" applyBorder="1" applyAlignment="1" applyProtection="1">
      <alignment horizontal="center"/>
    </xf>
    <xf numFmtId="0" fontId="13" fillId="0" borderId="0" xfId="0" applyFont="1" applyProtection="1"/>
    <xf numFmtId="0" fontId="13" fillId="0" borderId="0" xfId="0" applyFont="1" applyBorder="1" applyAlignment="1" applyProtection="1">
      <alignment vertical="top" wrapText="1"/>
    </xf>
    <xf numFmtId="0" fontId="13" fillId="0" borderId="58" xfId="0"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xf>
    <xf numFmtId="49" fontId="13" fillId="0" borderId="58" xfId="0" applyNumberFormat="1" applyFont="1" applyBorder="1" applyAlignment="1" applyProtection="1">
      <alignment horizontal="center" vertical="center"/>
    </xf>
    <xf numFmtId="49" fontId="13" fillId="2" borderId="64" xfId="0" applyNumberFormat="1"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13" fillId="2" borderId="2" xfId="0" applyFont="1" applyFill="1" applyBorder="1" applyAlignment="1" applyProtection="1">
      <alignment horizontal="center"/>
    </xf>
    <xf numFmtId="49" fontId="13" fillId="2" borderId="64" xfId="0" applyNumberFormat="1" applyFont="1" applyFill="1" applyBorder="1" applyAlignment="1" applyProtection="1">
      <alignment horizontal="right" vertical="center" indent="1"/>
    </xf>
    <xf numFmtId="49" fontId="13" fillId="2" borderId="0" xfId="0" applyNumberFormat="1" applyFont="1" applyFill="1" applyBorder="1" applyAlignment="1" applyProtection="1">
      <alignment vertical="center"/>
    </xf>
    <xf numFmtId="49" fontId="13" fillId="2" borderId="0" xfId="0" applyNumberFormat="1" applyFont="1" applyFill="1" applyBorder="1" applyAlignment="1" applyProtection="1">
      <alignment horizontal="right" vertical="center" indent="1"/>
    </xf>
    <xf numFmtId="49" fontId="13" fillId="2" borderId="9" xfId="0" applyNumberFormat="1" applyFont="1" applyFill="1" applyBorder="1" applyAlignment="1" applyProtection="1">
      <alignment vertical="center"/>
    </xf>
    <xf numFmtId="49" fontId="13" fillId="2" borderId="9" xfId="0" applyNumberFormat="1" applyFont="1" applyFill="1" applyBorder="1" applyAlignment="1" applyProtection="1">
      <alignment horizontal="right" vertical="center" indent="1"/>
    </xf>
    <xf numFmtId="49" fontId="13" fillId="0" borderId="0" xfId="0" applyNumberFormat="1" applyFont="1" applyProtection="1"/>
    <xf numFmtId="0" fontId="13" fillId="0" borderId="58" xfId="0" applyFont="1" applyBorder="1" applyAlignment="1" applyProtection="1">
      <alignment horizontal="left" vertical="center" indent="1"/>
    </xf>
    <xf numFmtId="0" fontId="13" fillId="2" borderId="65" xfId="0" applyFont="1" applyFill="1" applyBorder="1" applyAlignment="1" applyProtection="1">
      <alignment horizontal="left" vertical="center" indent="1"/>
    </xf>
    <xf numFmtId="0" fontId="13" fillId="0" borderId="65" xfId="0" applyFont="1" applyBorder="1" applyAlignment="1" applyProtection="1">
      <alignment horizontal="center" vertical="center"/>
      <protection locked="0"/>
    </xf>
    <xf numFmtId="0" fontId="13" fillId="2" borderId="12" xfId="0" applyFont="1" applyFill="1" applyBorder="1" applyAlignment="1" applyProtection="1">
      <alignment horizontal="center" vertical="center"/>
    </xf>
    <xf numFmtId="0" fontId="14" fillId="0" borderId="0" xfId="0" applyFont="1" applyBorder="1" applyAlignment="1" applyProtection="1">
      <alignment vertical="center" wrapText="1"/>
    </xf>
    <xf numFmtId="9" fontId="13" fillId="2" borderId="62" xfId="1" applyFont="1" applyFill="1" applyBorder="1" applyAlignment="1" applyProtection="1">
      <alignment horizontal="center" vertical="center"/>
    </xf>
    <xf numFmtId="9" fontId="13" fillId="2" borderId="30" xfId="1" applyFont="1" applyFill="1" applyBorder="1" applyAlignment="1" applyProtection="1">
      <alignment horizontal="center" vertical="center"/>
    </xf>
    <xf numFmtId="0" fontId="28" fillId="3" borderId="0" xfId="0" applyFont="1" applyFill="1" applyProtection="1"/>
    <xf numFmtId="0" fontId="39" fillId="0" borderId="0" xfId="0" applyFont="1" applyAlignment="1" applyProtection="1">
      <alignment horizontal="left" vertical="center"/>
    </xf>
    <xf numFmtId="0" fontId="27" fillId="2" borderId="66" xfId="0" applyFont="1" applyFill="1" applyBorder="1" applyAlignment="1" applyProtection="1">
      <alignment horizontal="center" vertical="center" wrapText="1"/>
    </xf>
    <xf numFmtId="0" fontId="28" fillId="3" borderId="0" xfId="0" applyFont="1" applyFill="1" applyBorder="1" applyAlignment="1" applyProtection="1">
      <alignment horizontal="center"/>
    </xf>
    <xf numFmtId="0" fontId="13" fillId="2" borderId="33"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22" fillId="0" borderId="0" xfId="0" applyFont="1" applyBorder="1" applyAlignment="1" applyProtection="1">
      <alignment vertical="center"/>
    </xf>
    <xf numFmtId="0" fontId="22" fillId="0" borderId="0" xfId="0" applyFont="1" applyBorder="1" applyAlignment="1" applyProtection="1">
      <alignment horizontal="left" vertical="center"/>
      <protection locked="0"/>
    </xf>
    <xf numFmtId="0" fontId="22" fillId="0" borderId="0" xfId="0" applyFont="1" applyBorder="1" applyAlignment="1" applyProtection="1">
      <alignment horizontal="left" vertical="center"/>
    </xf>
    <xf numFmtId="0" fontId="13" fillId="0" borderId="67" xfId="0" applyFont="1" applyBorder="1" applyAlignment="1" applyProtection="1">
      <alignment horizontal="center"/>
    </xf>
    <xf numFmtId="0" fontId="13" fillId="0" borderId="68" xfId="0" applyFont="1" applyBorder="1" applyAlignment="1" applyProtection="1">
      <alignment horizontal="center"/>
    </xf>
    <xf numFmtId="0" fontId="13" fillId="0" borderId="38"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40" fillId="0" borderId="0" xfId="0" applyFont="1" applyBorder="1" applyProtection="1"/>
    <xf numFmtId="165" fontId="13" fillId="0" borderId="37" xfId="0" applyNumberFormat="1" applyFont="1" applyBorder="1" applyAlignment="1" applyProtection="1">
      <alignment horizontal="center" vertical="center"/>
      <protection locked="0"/>
    </xf>
    <xf numFmtId="1" fontId="13" fillId="2" borderId="37" xfId="0" applyNumberFormat="1" applyFont="1" applyFill="1" applyBorder="1" applyAlignment="1" applyProtection="1">
      <alignment horizontal="center" vertical="center"/>
    </xf>
    <xf numFmtId="1" fontId="13" fillId="2" borderId="38" xfId="0" applyNumberFormat="1" applyFont="1" applyFill="1" applyBorder="1" applyAlignment="1" applyProtection="1">
      <alignment horizontal="center" vertical="center"/>
    </xf>
    <xf numFmtId="165" fontId="13" fillId="0" borderId="39" xfId="0" applyNumberFormat="1" applyFont="1" applyBorder="1" applyAlignment="1" applyProtection="1">
      <alignment horizontal="center" vertical="center"/>
      <protection locked="0"/>
    </xf>
    <xf numFmtId="1" fontId="13" fillId="2" borderId="39" xfId="0" applyNumberFormat="1" applyFont="1" applyFill="1" applyBorder="1" applyAlignment="1" applyProtection="1">
      <alignment horizontal="center" vertical="center"/>
    </xf>
    <xf numFmtId="1" fontId="13" fillId="2" borderId="40" xfId="0" applyNumberFormat="1" applyFont="1" applyFill="1" applyBorder="1" applyAlignment="1" applyProtection="1">
      <alignment horizontal="center" vertical="center"/>
    </xf>
    <xf numFmtId="1" fontId="13" fillId="2" borderId="41" xfId="0" applyNumberFormat="1" applyFont="1" applyFill="1" applyBorder="1" applyAlignment="1" applyProtection="1">
      <alignment horizontal="center" vertical="center"/>
    </xf>
    <xf numFmtId="1" fontId="13" fillId="2" borderId="42" xfId="0" applyNumberFormat="1" applyFont="1" applyFill="1" applyBorder="1" applyAlignment="1" applyProtection="1">
      <alignment horizontal="center" vertical="center"/>
    </xf>
    <xf numFmtId="1" fontId="13" fillId="2" borderId="47" xfId="0" applyNumberFormat="1" applyFont="1" applyFill="1" applyBorder="1" applyAlignment="1" applyProtection="1">
      <alignment horizontal="center" vertical="center"/>
    </xf>
    <xf numFmtId="1" fontId="13" fillId="2" borderId="48" xfId="0" applyNumberFormat="1" applyFont="1" applyFill="1" applyBorder="1" applyAlignment="1" applyProtection="1">
      <alignment horizontal="center" vertical="center"/>
    </xf>
    <xf numFmtId="0" fontId="13" fillId="2" borderId="35" xfId="0" applyFont="1" applyFill="1" applyBorder="1" applyAlignment="1" applyProtection="1">
      <alignment horizontal="center" vertical="center"/>
    </xf>
    <xf numFmtId="166" fontId="13" fillId="2" borderId="62" xfId="0" applyNumberFormat="1" applyFont="1" applyFill="1" applyBorder="1" applyAlignment="1" applyProtection="1">
      <alignment horizontal="center" vertical="center"/>
    </xf>
    <xf numFmtId="0" fontId="22" fillId="0" borderId="0" xfId="0" applyFont="1" applyBorder="1" applyAlignment="1" applyProtection="1">
      <alignment vertical="center"/>
      <protection locked="0"/>
    </xf>
    <xf numFmtId="0" fontId="14" fillId="0" borderId="0" xfId="0" applyFont="1" applyAlignment="1" applyProtection="1">
      <alignment horizontal="left" vertical="center" wrapText="1"/>
    </xf>
    <xf numFmtId="0" fontId="27" fillId="2" borderId="49" xfId="0" applyFont="1" applyFill="1" applyBorder="1" applyAlignment="1" applyProtection="1">
      <alignment horizontal="center" vertical="center" wrapText="1"/>
    </xf>
    <xf numFmtId="0" fontId="22" fillId="2" borderId="36" xfId="0" applyFont="1" applyFill="1" applyBorder="1" applyAlignment="1" applyProtection="1">
      <alignment horizontal="center" vertical="center" wrapText="1"/>
    </xf>
    <xf numFmtId="0" fontId="22" fillId="2" borderId="62" xfId="0" applyFont="1" applyFill="1" applyBorder="1" applyAlignment="1" applyProtection="1">
      <alignment horizontal="center" vertical="center" wrapText="1"/>
    </xf>
    <xf numFmtId="0" fontId="13" fillId="0" borderId="36" xfId="0" applyFont="1" applyBorder="1" applyAlignment="1" applyProtection="1">
      <alignment horizontal="left" vertical="center" wrapText="1" indent="1"/>
      <protection locked="0"/>
    </xf>
    <xf numFmtId="0" fontId="13" fillId="0" borderId="36" xfId="0" applyFont="1" applyBorder="1" applyAlignment="1" applyProtection="1">
      <alignment horizontal="left" vertical="center" indent="1"/>
      <protection locked="0"/>
    </xf>
    <xf numFmtId="0" fontId="13" fillId="0" borderId="44" xfId="0" applyFont="1" applyBorder="1" applyAlignment="1" applyProtection="1">
      <alignment horizontal="left" vertical="center" indent="1"/>
      <protection locked="0"/>
    </xf>
    <xf numFmtId="0" fontId="13" fillId="0" borderId="0" xfId="0" applyFont="1" applyBorder="1" applyProtection="1"/>
    <xf numFmtId="0" fontId="13" fillId="0" borderId="0" xfId="0" applyFont="1" applyBorder="1" applyAlignment="1" applyProtection="1">
      <alignment vertical="center"/>
    </xf>
    <xf numFmtId="0" fontId="27" fillId="2" borderId="69" xfId="0" applyFont="1" applyFill="1" applyBorder="1" applyAlignment="1" applyProtection="1">
      <alignment horizontal="left" vertical="center" wrapText="1" indent="1"/>
    </xf>
    <xf numFmtId="0" fontId="13" fillId="3" borderId="12" xfId="0" applyFont="1" applyFill="1" applyBorder="1" applyAlignment="1" applyProtection="1">
      <alignment horizontal="center" vertical="center"/>
      <protection locked="0"/>
    </xf>
    <xf numFmtId="0" fontId="13" fillId="0" borderId="70" xfId="0" applyFont="1" applyBorder="1" applyAlignment="1" applyProtection="1">
      <alignment horizontal="left" vertical="center" indent="1"/>
    </xf>
    <xf numFmtId="0" fontId="27" fillId="2" borderId="36" xfId="0" applyFont="1" applyFill="1" applyBorder="1" applyAlignment="1" applyProtection="1">
      <alignment horizontal="center" vertical="center"/>
    </xf>
    <xf numFmtId="0" fontId="27" fillId="0" borderId="35" xfId="0" applyFont="1" applyBorder="1" applyAlignment="1" applyProtection="1">
      <alignment horizontal="center" vertical="center"/>
    </xf>
    <xf numFmtId="0" fontId="27" fillId="2" borderId="36" xfId="0" applyFont="1" applyFill="1" applyBorder="1" applyAlignment="1" applyProtection="1">
      <alignment horizontal="left" vertical="center" indent="1"/>
    </xf>
    <xf numFmtId="0" fontId="27" fillId="2" borderId="35" xfId="0" applyFont="1" applyFill="1" applyBorder="1" applyAlignment="1" applyProtection="1">
      <alignment horizontal="center" vertical="center"/>
    </xf>
    <xf numFmtId="0" fontId="13" fillId="0" borderId="71" xfId="0" applyFont="1" applyBorder="1" applyAlignment="1" applyProtection="1">
      <alignment horizontal="left" vertical="center" indent="1"/>
    </xf>
    <xf numFmtId="0" fontId="27" fillId="2" borderId="66" xfId="0" applyFont="1" applyFill="1" applyBorder="1" applyAlignment="1" applyProtection="1">
      <alignment horizontal="left" vertical="center" indent="1"/>
    </xf>
    <xf numFmtId="166" fontId="13" fillId="2" borderId="34" xfId="0" applyNumberFormat="1" applyFont="1" applyFill="1" applyBorder="1" applyAlignment="1" applyProtection="1">
      <alignment horizontal="center" vertical="center"/>
    </xf>
    <xf numFmtId="0" fontId="13" fillId="2" borderId="43" xfId="0" applyFont="1" applyFill="1" applyBorder="1" applyAlignment="1" applyProtection="1">
      <alignment horizontal="center" vertical="center"/>
    </xf>
    <xf numFmtId="0" fontId="13" fillId="2" borderId="44" xfId="0" applyFont="1" applyFill="1" applyBorder="1" applyAlignment="1" applyProtection="1">
      <alignment horizontal="left" vertical="center" indent="1"/>
    </xf>
    <xf numFmtId="0" fontId="2" fillId="0" borderId="0" xfId="0" applyFont="1" applyProtection="1"/>
    <xf numFmtId="0" fontId="13" fillId="0" borderId="43" xfId="0" applyFont="1" applyBorder="1" applyAlignment="1" applyProtection="1">
      <alignment horizontal="center" vertical="center"/>
    </xf>
    <xf numFmtId="0" fontId="13" fillId="0" borderId="44" xfId="0" applyFont="1" applyBorder="1" applyAlignment="1" applyProtection="1">
      <alignment horizontal="left" vertical="center" wrapText="1" indent="1"/>
    </xf>
    <xf numFmtId="0" fontId="13" fillId="0" borderId="35" xfId="0" applyFont="1" applyBorder="1" applyAlignment="1" applyProtection="1">
      <alignment horizontal="center" vertical="center"/>
    </xf>
    <xf numFmtId="0" fontId="13" fillId="0" borderId="36" xfId="0" applyFont="1" applyBorder="1" applyAlignment="1" applyProtection="1">
      <alignment horizontal="left" vertical="center" wrapText="1" indent="1"/>
    </xf>
    <xf numFmtId="0" fontId="27" fillId="2" borderId="33"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xf>
    <xf numFmtId="0" fontId="13" fillId="2" borderId="33" xfId="0" applyFont="1" applyFill="1" applyBorder="1" applyAlignment="1" applyProtection="1">
      <alignment horizontal="center" vertical="center"/>
    </xf>
    <xf numFmtId="0" fontId="13" fillId="0" borderId="36" xfId="0" applyFont="1" applyBorder="1" applyAlignment="1" applyProtection="1">
      <alignment horizontal="center" vertical="center"/>
      <protection locked="0"/>
    </xf>
    <xf numFmtId="0" fontId="13" fillId="0" borderId="63" xfId="0" applyFont="1" applyBorder="1" applyAlignment="1" applyProtection="1">
      <alignment horizontal="center" vertical="center"/>
    </xf>
    <xf numFmtId="0" fontId="13" fillId="0" borderId="44" xfId="0" applyFont="1" applyBorder="1" applyAlignment="1" applyProtection="1">
      <alignment horizontal="left" vertical="center" indent="1"/>
    </xf>
    <xf numFmtId="0" fontId="13" fillId="0" borderId="36" xfId="0" applyFont="1" applyBorder="1" applyAlignment="1" applyProtection="1">
      <alignment horizontal="left" vertical="center" indent="1"/>
    </xf>
    <xf numFmtId="0" fontId="27"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166" fontId="13" fillId="0" borderId="62" xfId="0" applyNumberFormat="1" applyFont="1" applyBorder="1" applyAlignment="1" applyProtection="1">
      <alignment horizontal="center" vertical="center"/>
      <protection locked="0"/>
    </xf>
    <xf numFmtId="166" fontId="13" fillId="0" borderId="30" xfId="0" applyNumberFormat="1"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27" fillId="2" borderId="32"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62" xfId="0" applyFont="1" applyFill="1" applyBorder="1" applyAlignment="1" applyProtection="1">
      <alignment horizontal="center" vertical="center"/>
    </xf>
    <xf numFmtId="0" fontId="13" fillId="0" borderId="62" xfId="0" applyFont="1" applyBorder="1" applyAlignment="1" applyProtection="1">
      <alignment horizontal="center" vertical="center"/>
      <protection locked="0"/>
    </xf>
    <xf numFmtId="0" fontId="10" fillId="4" borderId="7"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0" fontId="2" fillId="0" borderId="0" xfId="0" applyFont="1" applyAlignment="1" applyProtection="1"/>
    <xf numFmtId="0" fontId="9" fillId="3" borderId="7" xfId="0" applyFont="1" applyFill="1" applyBorder="1" applyAlignment="1" applyProtection="1">
      <alignment horizontal="left" vertical="center" indent="1"/>
      <protection locked="0"/>
    </xf>
    <xf numFmtId="0" fontId="8" fillId="2" borderId="11" xfId="0" applyFont="1" applyFill="1" applyBorder="1" applyAlignment="1" applyProtection="1">
      <alignment horizontal="left" vertical="center" indent="1"/>
    </xf>
    <xf numFmtId="0" fontId="8" fillId="0" borderId="12" xfId="0" applyFont="1" applyBorder="1" applyAlignment="1" applyProtection="1">
      <alignment horizontal="left" vertical="center" indent="1"/>
      <protection locked="0"/>
    </xf>
    <xf numFmtId="0" fontId="8" fillId="0" borderId="12" xfId="0" applyFont="1" applyBorder="1" applyAlignment="1" applyProtection="1">
      <alignment horizontal="center" vertical="center"/>
      <protection locked="0"/>
    </xf>
    <xf numFmtId="0" fontId="3" fillId="2" borderId="6" xfId="0" applyFont="1" applyFill="1" applyBorder="1" applyAlignment="1" applyProtection="1">
      <alignment horizontal="center"/>
    </xf>
    <xf numFmtId="0" fontId="4" fillId="2" borderId="6" xfId="0" applyFont="1" applyFill="1" applyBorder="1" applyAlignment="1" applyProtection="1">
      <alignment horizontal="center"/>
    </xf>
    <xf numFmtId="0" fontId="6" fillId="2" borderId="6" xfId="0" applyFont="1" applyFill="1" applyBorder="1" applyAlignment="1" applyProtection="1">
      <alignment horizontal="center"/>
      <protection locked="0"/>
    </xf>
    <xf numFmtId="0" fontId="2" fillId="2" borderId="6" xfId="0" applyFont="1" applyFill="1" applyBorder="1" applyAlignment="1" applyProtection="1">
      <alignment horizontal="center"/>
    </xf>
    <xf numFmtId="0" fontId="17" fillId="2" borderId="0" xfId="0" applyFont="1" applyFill="1" applyBorder="1" applyAlignment="1" applyProtection="1">
      <alignment horizontal="justify" vertical="center" wrapText="1"/>
    </xf>
    <xf numFmtId="0" fontId="14" fillId="3" borderId="7" xfId="0" applyFont="1" applyFill="1" applyBorder="1" applyAlignment="1" applyProtection="1">
      <alignment horizontal="center" vertical="center"/>
    </xf>
    <xf numFmtId="0" fontId="22" fillId="2" borderId="26" xfId="0" applyFont="1" applyFill="1" applyBorder="1" applyAlignment="1" applyProtection="1">
      <alignment horizontal="right" vertical="center" wrapText="1"/>
    </xf>
    <xf numFmtId="0" fontId="20" fillId="2" borderId="0" xfId="0" applyFont="1" applyFill="1" applyBorder="1" applyAlignment="1" applyProtection="1">
      <alignment horizontal="justify" vertical="top" wrapText="1"/>
    </xf>
    <xf numFmtId="0" fontId="17" fillId="2" borderId="9" xfId="0" applyFont="1" applyFill="1" applyBorder="1" applyAlignment="1" applyProtection="1">
      <alignment horizontal="justify" vertical="top" wrapText="1"/>
    </xf>
    <xf numFmtId="0" fontId="21" fillId="4" borderId="19" xfId="0" applyFont="1" applyFill="1" applyBorder="1" applyAlignment="1">
      <alignment horizontal="left" vertical="center" wrapText="1" indent="1"/>
    </xf>
    <xf numFmtId="0" fontId="22" fillId="6" borderId="17" xfId="0" applyFont="1" applyFill="1" applyBorder="1" applyAlignment="1" applyProtection="1">
      <alignment horizontal="center" vertical="center" wrapText="1"/>
    </xf>
    <xf numFmtId="0" fontId="22" fillId="7" borderId="18" xfId="0" applyFont="1" applyFill="1" applyBorder="1" applyAlignment="1" applyProtection="1">
      <alignment horizontal="center" vertical="center" wrapText="1"/>
    </xf>
    <xf numFmtId="0" fontId="21" fillId="4" borderId="20" xfId="0" applyFont="1" applyFill="1" applyBorder="1" applyAlignment="1">
      <alignment horizontal="left" vertical="center" wrapText="1" indent="1"/>
    </xf>
    <xf numFmtId="0" fontId="22" fillId="6" borderId="21" xfId="0" applyFont="1" applyFill="1" applyBorder="1" applyAlignment="1" applyProtection="1">
      <alignment horizontal="center" vertical="center" wrapText="1"/>
    </xf>
    <xf numFmtId="0" fontId="23" fillId="6" borderId="17" xfId="0" applyFont="1" applyFill="1" applyBorder="1" applyAlignment="1" applyProtection="1">
      <alignment horizontal="center" vertical="center" wrapText="1"/>
    </xf>
    <xf numFmtId="0" fontId="23" fillId="7" borderId="18" xfId="0" applyFont="1" applyFill="1" applyBorder="1" applyAlignment="1" applyProtection="1">
      <alignment horizontal="center" vertical="center" wrapText="1"/>
    </xf>
    <xf numFmtId="0" fontId="21" fillId="5" borderId="16" xfId="0" applyFont="1" applyFill="1" applyBorder="1" applyAlignment="1">
      <alignment horizontal="left" vertical="center" wrapText="1" indent="1"/>
    </xf>
    <xf numFmtId="0" fontId="22" fillId="6" borderId="24" xfId="0" applyFont="1" applyFill="1" applyBorder="1" applyAlignment="1" applyProtection="1">
      <alignment horizontal="left" vertical="center" wrapText="1" indent="1"/>
    </xf>
    <xf numFmtId="0" fontId="22" fillId="7" borderId="18" xfId="0" applyFont="1" applyFill="1" applyBorder="1" applyAlignment="1" applyProtection="1">
      <alignment horizontal="left" vertical="center" wrapText="1" indent="1"/>
    </xf>
    <xf numFmtId="0" fontId="21" fillId="4" borderId="25" xfId="0" applyFont="1" applyFill="1" applyBorder="1" applyAlignment="1">
      <alignment horizontal="left" vertical="center" wrapText="1" indent="1"/>
    </xf>
    <xf numFmtId="0" fontId="20" fillId="2" borderId="0" xfId="0" applyFont="1" applyFill="1" applyBorder="1" applyAlignment="1" applyProtection="1">
      <alignment horizontal="center" vertical="top" wrapText="1"/>
    </xf>
    <xf numFmtId="0" fontId="21" fillId="5" borderId="13" xfId="0" applyFont="1" applyFill="1" applyBorder="1" applyAlignment="1">
      <alignment horizontal="center" vertical="center" wrapText="1"/>
    </xf>
    <xf numFmtId="0" fontId="15" fillId="6" borderId="23"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23" fillId="7" borderId="22" xfId="0" applyFont="1" applyFill="1" applyBorder="1" applyAlignment="1" applyProtection="1">
      <alignment horizontal="center" vertical="center" wrapText="1"/>
    </xf>
    <xf numFmtId="0" fontId="22" fillId="6" borderId="17" xfId="0" applyFont="1" applyFill="1" applyBorder="1" applyAlignment="1" applyProtection="1">
      <alignment horizontal="left" vertical="center" wrapText="1" indent="1"/>
    </xf>
    <xf numFmtId="0" fontId="15" fillId="6" borderId="14" xfId="0" applyFont="1" applyFill="1" applyBorder="1" applyAlignment="1" applyProtection="1">
      <alignment horizontal="center" vertical="center" wrapText="1"/>
    </xf>
    <xf numFmtId="0" fontId="7" fillId="2" borderId="0" xfId="0" applyFont="1" applyFill="1" applyBorder="1" applyAlignment="1" applyProtection="1">
      <alignment horizontal="justify" vertical="top" wrapText="1"/>
    </xf>
    <xf numFmtId="0" fontId="27" fillId="0" borderId="28" xfId="0" applyFont="1" applyBorder="1" applyAlignment="1" applyProtection="1">
      <alignment horizontal="left" vertical="center" wrapText="1"/>
    </xf>
    <xf numFmtId="0" fontId="33" fillId="8" borderId="30" xfId="2" applyFont="1" applyFill="1" applyBorder="1" applyAlignment="1" applyProtection="1">
      <alignment horizontal="center" vertical="center"/>
    </xf>
    <xf numFmtId="0" fontId="13" fillId="0" borderId="31" xfId="0" applyFont="1" applyBorder="1" applyAlignment="1" applyProtection="1">
      <alignment horizontal="left" vertical="top" wrapText="1"/>
    </xf>
    <xf numFmtId="0" fontId="14" fillId="0" borderId="0" xfId="0" applyFont="1" applyBorder="1" applyAlignment="1" applyProtection="1">
      <alignment horizontal="justify" vertical="center" wrapText="1"/>
    </xf>
    <xf numFmtId="0" fontId="13" fillId="0" borderId="7" xfId="0" applyFont="1" applyBorder="1" applyAlignment="1" applyProtection="1">
      <alignment horizontal="left" vertical="top" wrapText="1" indent="1"/>
      <protection locked="0"/>
    </xf>
    <xf numFmtId="0" fontId="13" fillId="0" borderId="43" xfId="0" applyFont="1" applyBorder="1" applyAlignment="1" applyProtection="1">
      <alignment horizontal="center" vertical="center"/>
    </xf>
    <xf numFmtId="0" fontId="13" fillId="0" borderId="44" xfId="0" applyFont="1" applyBorder="1" applyAlignment="1" applyProtection="1">
      <alignment horizontal="left" vertical="center" wrapText="1" indent="1"/>
    </xf>
    <xf numFmtId="0" fontId="13" fillId="0" borderId="35" xfId="0" applyFont="1" applyBorder="1" applyAlignment="1" applyProtection="1">
      <alignment horizontal="center" vertical="center"/>
    </xf>
    <xf numFmtId="0" fontId="13" fillId="0" borderId="36" xfId="0" applyFont="1" applyBorder="1" applyAlignment="1" applyProtection="1">
      <alignment horizontal="left" vertical="center" wrapText="1" indent="1"/>
    </xf>
    <xf numFmtId="0" fontId="13" fillId="0" borderId="58" xfId="0" applyFont="1" applyBorder="1" applyAlignment="1" applyProtection="1">
      <alignment horizontal="center" vertical="center" wrapText="1"/>
    </xf>
    <xf numFmtId="0" fontId="27" fillId="2" borderId="50" xfId="0" applyFont="1" applyFill="1" applyBorder="1" applyAlignment="1" applyProtection="1">
      <alignment horizontal="center" vertical="center" wrapText="1"/>
    </xf>
    <xf numFmtId="0" fontId="13" fillId="0" borderId="32" xfId="0" applyFont="1" applyBorder="1" applyAlignment="1" applyProtection="1">
      <alignment horizontal="center" vertical="center"/>
    </xf>
    <xf numFmtId="0" fontId="13" fillId="0" borderId="33" xfId="0" applyFont="1" applyBorder="1" applyAlignment="1" applyProtection="1">
      <alignment horizontal="left" vertical="center" wrapText="1" indent="1"/>
    </xf>
    <xf numFmtId="0" fontId="13" fillId="3" borderId="44" xfId="0" applyFont="1" applyFill="1" applyBorder="1" applyAlignment="1" applyProtection="1">
      <alignment horizontal="left" vertical="center" indent="1"/>
    </xf>
    <xf numFmtId="0" fontId="22" fillId="3" borderId="7" xfId="0" applyFont="1" applyFill="1" applyBorder="1" applyAlignment="1" applyProtection="1">
      <alignment horizontal="left" vertical="center" indent="1"/>
      <protection locked="0"/>
    </xf>
    <xf numFmtId="0" fontId="27" fillId="2" borderId="33" xfId="0" applyFont="1" applyFill="1" applyBorder="1" applyAlignment="1" applyProtection="1">
      <alignment horizontal="center" vertical="center" wrapText="1"/>
    </xf>
    <xf numFmtId="0" fontId="13" fillId="0" borderId="7" xfId="0" applyFont="1" applyBorder="1" applyAlignment="1" applyProtection="1">
      <alignment horizontal="left" vertical="top" wrapText="1"/>
      <protection locked="0"/>
    </xf>
    <xf numFmtId="0" fontId="13" fillId="2" borderId="33" xfId="0" applyFont="1" applyFill="1" applyBorder="1" applyAlignment="1" applyProtection="1">
      <alignment horizontal="center" vertical="center"/>
    </xf>
    <xf numFmtId="0" fontId="13" fillId="0" borderId="43" xfId="0" applyFont="1" applyBorder="1" applyAlignment="1" applyProtection="1">
      <alignment horizontal="center"/>
    </xf>
    <xf numFmtId="0" fontId="13" fillId="0" borderId="36" xfId="0" applyFont="1" applyBorder="1" applyAlignment="1" applyProtection="1">
      <alignment horizontal="center" vertical="center"/>
      <protection locked="0"/>
    </xf>
    <xf numFmtId="0" fontId="27" fillId="2" borderId="1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13" fillId="0" borderId="63" xfId="0" applyFont="1" applyBorder="1" applyAlignment="1" applyProtection="1">
      <alignment horizontal="center"/>
    </xf>
    <xf numFmtId="0" fontId="22" fillId="0" borderId="7" xfId="0" applyFont="1" applyBorder="1" applyAlignment="1" applyProtection="1">
      <alignment horizontal="left" vertical="center" indent="1"/>
      <protection locked="0"/>
    </xf>
    <xf numFmtId="0" fontId="13" fillId="0" borderId="63" xfId="0" applyFont="1" applyBorder="1" applyAlignment="1" applyProtection="1">
      <alignment horizontal="center" vertical="center"/>
    </xf>
    <xf numFmtId="0" fontId="13" fillId="0" borderId="44" xfId="0" applyFont="1" applyBorder="1" applyAlignment="1" applyProtection="1">
      <alignment horizontal="center" vertical="center"/>
    </xf>
    <xf numFmtId="0" fontId="13" fillId="0" borderId="44" xfId="0" applyFont="1" applyBorder="1" applyAlignment="1" applyProtection="1">
      <alignment horizontal="left" vertical="center" indent="1"/>
    </xf>
    <xf numFmtId="0" fontId="13" fillId="0" borderId="36" xfId="0" applyFont="1" applyBorder="1" applyAlignment="1" applyProtection="1">
      <alignment horizontal="left" vertical="center" indent="1"/>
    </xf>
    <xf numFmtId="0" fontId="13" fillId="2" borderId="36" xfId="0" applyFont="1" applyFill="1" applyBorder="1" applyAlignment="1" applyProtection="1">
      <alignment horizontal="left" vertical="center" indent="1"/>
    </xf>
    <xf numFmtId="0" fontId="15" fillId="2" borderId="51" xfId="0" applyFont="1" applyFill="1" applyBorder="1" applyAlignment="1" applyProtection="1">
      <alignment horizontal="center" vertical="center"/>
    </xf>
    <xf numFmtId="0" fontId="27"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xf>
    <xf numFmtId="0" fontId="22" fillId="2" borderId="36" xfId="0" applyFont="1" applyFill="1" applyBorder="1" applyAlignment="1" applyProtection="1">
      <alignment horizontal="center" vertical="center"/>
    </xf>
    <xf numFmtId="0" fontId="41" fillId="2" borderId="62" xfId="0" applyFont="1" applyFill="1" applyBorder="1" applyAlignment="1" applyProtection="1">
      <alignment horizontal="center" vertical="center" wrapText="1"/>
    </xf>
    <xf numFmtId="0" fontId="27" fillId="2" borderId="34" xfId="0" applyFont="1" applyFill="1" applyBorder="1" applyAlignment="1" applyProtection="1">
      <alignment horizontal="center" vertical="center"/>
    </xf>
    <xf numFmtId="0" fontId="22" fillId="0" borderId="7" xfId="0" applyFont="1" applyBorder="1" applyAlignment="1" applyProtection="1">
      <alignment horizontal="left" vertical="center"/>
      <protection locked="0"/>
    </xf>
    <xf numFmtId="0" fontId="27"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166" fontId="13" fillId="0" borderId="62" xfId="0" applyNumberFormat="1" applyFont="1" applyBorder="1" applyAlignment="1" applyProtection="1">
      <alignment horizontal="center" vertical="center"/>
      <protection locked="0"/>
    </xf>
    <xf numFmtId="166" fontId="13" fillId="0" borderId="30" xfId="0" applyNumberFormat="1"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27" fillId="2" borderId="32"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62" xfId="0" applyFont="1" applyFill="1" applyBorder="1" applyAlignment="1" applyProtection="1">
      <alignment horizontal="center" vertical="center"/>
    </xf>
    <xf numFmtId="0" fontId="13" fillId="0" borderId="62" xfId="0" applyFont="1" applyBorder="1" applyAlignment="1" applyProtection="1">
      <alignment horizontal="center" vertical="center"/>
      <protection locked="0"/>
    </xf>
    <xf numFmtId="0" fontId="27" fillId="2" borderId="72"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27" fillId="2" borderId="34" xfId="0" applyFont="1" applyFill="1" applyBorder="1" applyAlignment="1" applyProtection="1">
      <alignment horizontal="left" vertical="center" indent="1"/>
    </xf>
    <xf numFmtId="0" fontId="13" fillId="0" borderId="7" xfId="0" applyFont="1" applyBorder="1" applyAlignment="1" applyProtection="1">
      <alignment horizontal="left" vertical="top" wrapText="1"/>
    </xf>
  </cellXfs>
  <cellStyles count="4">
    <cellStyle name="Hiperligação" xfId="2" builtinId="8"/>
    <cellStyle name="Normal" xfId="0" builtinId="0"/>
    <cellStyle name="Percentagem" xfId="1" builtinId="5"/>
    <cellStyle name="Texto Explicativo" xfId="3" builtinId="53" customBuiltin="1"/>
  </cellStyles>
  <dxfs count="7">
    <dxf>
      <font>
        <b val="0"/>
        <i val="0"/>
        <color rgb="FFFF0000"/>
      </font>
    </dxf>
    <dxf>
      <font>
        <b/>
        <i val="0"/>
        <color rgb="FF99CC00"/>
      </font>
    </dxf>
    <dxf>
      <font>
        <b/>
        <i val="0"/>
        <color rgb="FFFF0000"/>
      </font>
    </dxf>
    <dxf>
      <font>
        <b/>
        <i val="0"/>
        <color rgb="FFFF9900"/>
      </font>
    </dxf>
    <dxf>
      <font>
        <color rgb="FF99CC00"/>
      </font>
    </dxf>
    <dxf>
      <font>
        <color rgb="FFFF6600"/>
      </font>
    </dxf>
    <dxf>
      <font>
        <b val="0"/>
        <i val="0"/>
        <color rgb="FFFF00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EBF1DE"/>
      <rgbColor rgb="FFDCE6F2"/>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F2F2F2"/>
      <rgbColor rgb="FFEAEAEA"/>
      <rgbColor rgb="FFECECE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237960</xdr:colOff>
      <xdr:row>2</xdr:row>
      <xdr:rowOff>133200</xdr:rowOff>
    </xdr:from>
    <xdr:to>
      <xdr:col>2</xdr:col>
      <xdr:colOff>523440</xdr:colOff>
      <xdr:row>4</xdr:row>
      <xdr:rowOff>302040</xdr:rowOff>
    </xdr:to>
    <xdr:pic>
      <xdr:nvPicPr>
        <xdr:cNvPr id="2" name="Picture 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43240" y="580680"/>
          <a:ext cx="590760" cy="580320"/>
        </a:xfrm>
        <a:prstGeom prst="rect">
          <a:avLst/>
        </a:prstGeom>
        <a:ln w="9360">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4"/>
  <sheetViews>
    <sheetView showGridLines="0" showRowColHeaders="0" topLeftCell="A17" zoomScaleNormal="100" workbookViewId="0">
      <selection activeCell="M26" sqref="M26:O26"/>
    </sheetView>
  </sheetViews>
  <sheetFormatPr defaultRowHeight="13.2" x14ac:dyDescent="0.25"/>
  <cols>
    <col min="1" max="2" width="4.33203125" style="1" customWidth="1"/>
    <col min="3" max="3" width="9.109375" style="1" customWidth="1"/>
    <col min="4" max="4" width="10.6640625" style="1" customWidth="1"/>
    <col min="5" max="5" width="9.109375" style="1" customWidth="1"/>
    <col min="6" max="6" width="10.44140625" style="1" customWidth="1"/>
    <col min="7" max="7" width="12.109375" style="1" customWidth="1"/>
    <col min="8" max="14" width="9.109375" style="1" customWidth="1"/>
    <col min="15" max="15" width="4.33203125" style="1" customWidth="1"/>
    <col min="16" max="16" width="4.5546875" style="1" customWidth="1"/>
    <col min="17" max="1025" width="9.109375" style="1" customWidth="1"/>
  </cols>
  <sheetData>
    <row r="1" spans="2:15" ht="22.5" customHeight="1" x14ac:dyDescent="0.25">
      <c r="B1" s="215"/>
      <c r="C1" s="215"/>
      <c r="D1" s="215"/>
      <c r="E1" s="215"/>
      <c r="F1" s="215"/>
      <c r="G1" s="215"/>
      <c r="H1" s="215"/>
      <c r="I1" s="215"/>
      <c r="J1" s="215"/>
      <c r="K1" s="215"/>
      <c r="L1" s="215"/>
      <c r="M1" s="215"/>
      <c r="N1" s="215"/>
      <c r="O1" s="215"/>
    </row>
    <row r="2" spans="2:15" ht="12.75" customHeight="1" x14ac:dyDescent="0.25">
      <c r="B2" s="2"/>
      <c r="C2" s="3"/>
      <c r="D2" s="3"/>
      <c r="E2" s="3"/>
      <c r="F2" s="3"/>
      <c r="G2" s="3"/>
      <c r="H2" s="3"/>
      <c r="I2" s="3"/>
      <c r="J2" s="3"/>
      <c r="K2" s="3"/>
      <c r="L2" s="3"/>
      <c r="M2" s="3"/>
      <c r="N2" s="3"/>
      <c r="O2" s="4"/>
    </row>
    <row r="3" spans="2:15" x14ac:dyDescent="0.25">
      <c r="B3" s="5"/>
      <c r="C3" s="6"/>
      <c r="D3" s="6"/>
      <c r="E3" s="6"/>
      <c r="F3" s="6"/>
      <c r="G3" s="6"/>
      <c r="H3" s="6"/>
      <c r="I3" s="6"/>
      <c r="J3" s="6"/>
      <c r="K3" s="6"/>
      <c r="L3" s="6"/>
      <c r="M3" s="6"/>
      <c r="N3" s="6"/>
      <c r="O3" s="7"/>
    </row>
    <row r="4" spans="2:15" ht="19.8" x14ac:dyDescent="0.3">
      <c r="B4" s="244" t="s">
        <v>0</v>
      </c>
      <c r="C4" s="244"/>
      <c r="D4" s="244"/>
      <c r="E4" s="244"/>
      <c r="F4" s="244"/>
      <c r="G4" s="244"/>
      <c r="H4" s="244"/>
      <c r="I4" s="244"/>
      <c r="J4" s="244"/>
      <c r="K4" s="244"/>
      <c r="L4" s="244"/>
      <c r="M4" s="244"/>
      <c r="N4" s="244"/>
      <c r="O4" s="244"/>
    </row>
    <row r="5" spans="2:15" ht="27" customHeight="1" x14ac:dyDescent="0.3">
      <c r="B5" s="245" t="s">
        <v>1</v>
      </c>
      <c r="C5" s="245"/>
      <c r="D5" s="245"/>
      <c r="E5" s="245"/>
      <c r="F5" s="245"/>
      <c r="G5" s="245"/>
      <c r="H5" s="245"/>
      <c r="I5" s="245"/>
      <c r="J5" s="245"/>
      <c r="K5" s="245"/>
      <c r="L5" s="245"/>
      <c r="M5" s="245"/>
      <c r="N5" s="245"/>
      <c r="O5" s="245"/>
    </row>
    <row r="6" spans="2:15" ht="24.6" x14ac:dyDescent="0.4">
      <c r="B6" s="5"/>
      <c r="C6" s="8"/>
      <c r="D6" s="6"/>
      <c r="E6" s="6"/>
      <c r="F6" s="6"/>
      <c r="G6" s="6"/>
      <c r="H6" s="6"/>
      <c r="I6" s="6"/>
      <c r="J6" s="6"/>
      <c r="K6" s="6"/>
      <c r="L6" s="6"/>
      <c r="M6" s="6"/>
      <c r="N6" s="6"/>
      <c r="O6" s="7"/>
    </row>
    <row r="7" spans="2:15" ht="26.25" customHeight="1" x14ac:dyDescent="0.35">
      <c r="B7" s="246" t="s">
        <v>2</v>
      </c>
      <c r="C7" s="246"/>
      <c r="D7" s="246"/>
      <c r="E7" s="246"/>
      <c r="F7" s="246"/>
      <c r="G7" s="246"/>
      <c r="H7" s="246"/>
      <c r="I7" s="246"/>
      <c r="J7" s="246"/>
      <c r="K7" s="246"/>
      <c r="L7" s="246"/>
      <c r="M7" s="246"/>
      <c r="N7" s="246"/>
      <c r="O7" s="246"/>
    </row>
    <row r="8" spans="2:15" ht="17.25" customHeight="1" x14ac:dyDescent="0.25">
      <c r="B8" s="247" t="s">
        <v>3</v>
      </c>
      <c r="C8" s="247"/>
      <c r="D8" s="247"/>
      <c r="E8" s="247"/>
      <c r="F8" s="247"/>
      <c r="G8" s="247"/>
      <c r="H8" s="247"/>
      <c r="I8" s="247"/>
      <c r="J8" s="247"/>
      <c r="K8" s="247"/>
      <c r="L8" s="247"/>
      <c r="M8" s="247"/>
      <c r="N8" s="247"/>
      <c r="O8" s="247"/>
    </row>
    <row r="9" spans="2:15" x14ac:dyDescent="0.25">
      <c r="B9" s="247"/>
      <c r="C9" s="247"/>
      <c r="D9" s="247"/>
      <c r="E9" s="247"/>
      <c r="F9" s="247"/>
      <c r="G9" s="247"/>
      <c r="H9" s="247"/>
      <c r="I9" s="247"/>
      <c r="J9" s="247"/>
      <c r="K9" s="247"/>
      <c r="L9" s="247"/>
      <c r="M9" s="247"/>
      <c r="N9" s="247"/>
      <c r="O9" s="247"/>
    </row>
    <row r="10" spans="2:15" x14ac:dyDescent="0.25">
      <c r="B10" s="5"/>
      <c r="C10" s="6"/>
      <c r="D10" s="6"/>
      <c r="E10" s="6"/>
      <c r="F10" s="6"/>
      <c r="G10" s="6"/>
      <c r="H10" s="6"/>
      <c r="I10" s="6"/>
      <c r="J10" s="6"/>
      <c r="K10" s="6"/>
      <c r="L10" s="6"/>
      <c r="M10" s="6"/>
      <c r="N10" s="6"/>
      <c r="O10" s="7"/>
    </row>
    <row r="11" spans="2:15" x14ac:dyDescent="0.25">
      <c r="B11" s="5"/>
      <c r="C11" s="6"/>
      <c r="D11" s="6"/>
      <c r="E11" s="6"/>
      <c r="F11" s="6"/>
      <c r="G11" s="6"/>
      <c r="H11" s="6"/>
      <c r="I11" s="6"/>
      <c r="J11" s="6"/>
      <c r="K11" s="6"/>
      <c r="L11" s="6"/>
      <c r="M11" s="6"/>
      <c r="N11" s="6"/>
      <c r="O11" s="7"/>
    </row>
    <row r="12" spans="2:15" x14ac:dyDescent="0.25">
      <c r="B12" s="5"/>
      <c r="C12" s="6"/>
      <c r="D12" s="6"/>
      <c r="E12" s="6"/>
      <c r="F12" s="6"/>
      <c r="G12" s="6"/>
      <c r="H12" s="6"/>
      <c r="I12" s="6"/>
      <c r="J12" s="6"/>
      <c r="K12" s="6"/>
      <c r="L12" s="6"/>
      <c r="M12" s="6"/>
      <c r="N12" s="6"/>
      <c r="O12" s="7"/>
    </row>
    <row r="13" spans="2:15" x14ac:dyDescent="0.25">
      <c r="B13" s="5"/>
      <c r="C13" s="6"/>
      <c r="D13" s="6"/>
      <c r="E13" s="6"/>
      <c r="F13" s="6"/>
      <c r="G13" s="6"/>
      <c r="H13" s="6"/>
      <c r="I13" s="6"/>
      <c r="J13" s="6"/>
      <c r="K13" s="6"/>
      <c r="L13" s="6"/>
      <c r="M13" s="6"/>
      <c r="N13" s="6"/>
      <c r="O13" s="7"/>
    </row>
    <row r="14" spans="2:15" x14ac:dyDescent="0.25">
      <c r="B14" s="5"/>
      <c r="C14" s="6"/>
      <c r="D14" s="6"/>
      <c r="E14" s="6"/>
      <c r="F14" s="6"/>
      <c r="G14" s="6"/>
      <c r="H14" s="6"/>
      <c r="I14" s="6"/>
      <c r="J14" s="6"/>
      <c r="K14" s="6"/>
      <c r="L14" s="6"/>
      <c r="M14" s="6"/>
      <c r="N14" s="6"/>
      <c r="O14" s="7"/>
    </row>
    <row r="15" spans="2:15" x14ac:dyDescent="0.25">
      <c r="B15" s="5"/>
      <c r="C15" s="9" t="s">
        <v>4</v>
      </c>
      <c r="D15" s="6"/>
      <c r="E15" s="6"/>
      <c r="F15" s="6"/>
      <c r="G15" s="6"/>
      <c r="H15" s="6"/>
      <c r="I15" s="6"/>
      <c r="J15" s="6"/>
      <c r="K15" s="6"/>
      <c r="L15" s="6"/>
      <c r="M15" s="6"/>
      <c r="N15" s="6"/>
      <c r="O15" s="7"/>
    </row>
    <row r="16" spans="2:15" x14ac:dyDescent="0.25">
      <c r="B16" s="5"/>
      <c r="C16" s="10"/>
      <c r="D16" s="6"/>
      <c r="E16" s="6"/>
      <c r="F16" s="6"/>
      <c r="G16" s="6"/>
      <c r="H16" s="6"/>
      <c r="I16" s="6"/>
      <c r="J16" s="6"/>
      <c r="K16" s="6"/>
      <c r="L16" s="6"/>
      <c r="M16" s="6"/>
      <c r="N16" s="6"/>
      <c r="O16" s="7"/>
    </row>
    <row r="17" spans="2:15" x14ac:dyDescent="0.25">
      <c r="B17" s="5"/>
      <c r="C17" s="240" t="s">
        <v>5</v>
      </c>
      <c r="D17" s="240"/>
      <c r="E17" s="240"/>
      <c r="F17" s="240"/>
      <c r="G17" s="240"/>
      <c r="H17" s="240"/>
      <c r="I17" s="240"/>
      <c r="J17" s="240"/>
      <c r="K17" s="240"/>
      <c r="L17" s="240"/>
      <c r="M17" s="240"/>
      <c r="N17" s="240"/>
      <c r="O17" s="7"/>
    </row>
    <row r="18" spans="2:15" x14ac:dyDescent="0.25">
      <c r="B18" s="5"/>
      <c r="C18" s="240"/>
      <c r="D18" s="240"/>
      <c r="E18" s="240"/>
      <c r="F18" s="240"/>
      <c r="G18" s="240"/>
      <c r="H18" s="240"/>
      <c r="I18" s="240"/>
      <c r="J18" s="240"/>
      <c r="K18" s="240"/>
      <c r="L18" s="240"/>
      <c r="M18" s="240"/>
      <c r="N18" s="240"/>
      <c r="O18" s="7"/>
    </row>
    <row r="19" spans="2:15" x14ac:dyDescent="0.25">
      <c r="B19" s="5"/>
      <c r="C19" s="6"/>
      <c r="D19" s="6"/>
      <c r="E19" s="6"/>
      <c r="F19" s="6"/>
      <c r="G19" s="6"/>
      <c r="H19" s="6"/>
      <c r="I19" s="6"/>
      <c r="J19" s="6"/>
      <c r="K19" s="6"/>
      <c r="L19" s="6"/>
      <c r="M19" s="6"/>
      <c r="N19" s="6"/>
      <c r="O19" s="7"/>
    </row>
    <row r="20" spans="2:15" x14ac:dyDescent="0.25">
      <c r="B20" s="5"/>
      <c r="C20" s="6"/>
      <c r="D20" s="6"/>
      <c r="E20" s="6"/>
      <c r="F20" s="6"/>
      <c r="G20" s="6"/>
      <c r="H20" s="6"/>
      <c r="I20" s="6"/>
      <c r="J20" s="11"/>
      <c r="K20" s="6"/>
      <c r="L20" s="6"/>
      <c r="M20" s="6"/>
      <c r="N20" s="6"/>
      <c r="O20" s="7"/>
    </row>
    <row r="21" spans="2:15" x14ac:dyDescent="0.25">
      <c r="B21" s="5"/>
      <c r="C21" s="12" t="s">
        <v>6</v>
      </c>
      <c r="D21" s="13" t="s">
        <v>7</v>
      </c>
      <c r="E21" s="12" t="s">
        <v>8</v>
      </c>
      <c r="F21" s="14">
        <v>44300</v>
      </c>
      <c r="G21" s="15" t="s">
        <v>9</v>
      </c>
      <c r="H21" s="6"/>
      <c r="I21" s="6"/>
      <c r="J21" s="6"/>
      <c r="K21" s="6"/>
      <c r="L21" s="6"/>
      <c r="M21" s="6"/>
      <c r="N21" s="6"/>
      <c r="O21" s="7"/>
    </row>
    <row r="22" spans="2:15" x14ac:dyDescent="0.25">
      <c r="B22" s="16"/>
      <c r="C22" s="17"/>
      <c r="D22" s="17"/>
      <c r="E22" s="17"/>
      <c r="F22" s="17"/>
      <c r="G22" s="17"/>
      <c r="H22" s="17"/>
      <c r="I22" s="17"/>
      <c r="J22" s="17"/>
      <c r="K22" s="17"/>
      <c r="L22" s="17"/>
      <c r="M22" s="17"/>
      <c r="N22" s="17"/>
      <c r="O22" s="18"/>
    </row>
    <row r="23" spans="2:15" ht="6.75" customHeight="1" x14ac:dyDescent="0.25">
      <c r="B23" s="215"/>
      <c r="C23" s="19"/>
      <c r="D23" s="19"/>
      <c r="E23" s="19"/>
      <c r="F23" s="19"/>
      <c r="G23" s="19"/>
      <c r="H23" s="19"/>
      <c r="I23" s="19"/>
      <c r="J23" s="19"/>
      <c r="K23" s="19"/>
      <c r="L23" s="19"/>
      <c r="M23" s="19"/>
      <c r="N23" s="19"/>
      <c r="O23" s="19"/>
    </row>
    <row r="24" spans="2:15" ht="17.25" customHeight="1" x14ac:dyDescent="0.25">
      <c r="B24" s="241" t="s">
        <v>10</v>
      </c>
      <c r="C24" s="241"/>
      <c r="D24" s="241"/>
      <c r="E24" s="241"/>
      <c r="F24" s="241"/>
      <c r="G24" s="241"/>
      <c r="H24" s="242" t="s">
        <v>11</v>
      </c>
      <c r="I24" s="242"/>
      <c r="J24" s="242"/>
      <c r="K24" s="242"/>
      <c r="L24" s="242"/>
      <c r="M24" s="242"/>
      <c r="N24" s="242"/>
      <c r="O24" s="242"/>
    </row>
    <row r="25" spans="2:15" ht="6.75" customHeight="1" x14ac:dyDescent="0.25">
      <c r="B25" s="20"/>
      <c r="C25" s="215"/>
      <c r="D25" s="19"/>
      <c r="E25" s="19"/>
      <c r="F25" s="19"/>
      <c r="G25" s="19"/>
      <c r="H25" s="19"/>
      <c r="I25" s="19"/>
      <c r="J25" s="19"/>
      <c r="K25" s="19"/>
      <c r="L25" s="19"/>
      <c r="M25" s="19"/>
      <c r="N25" s="19"/>
      <c r="O25" s="19"/>
    </row>
    <row r="26" spans="2:15" ht="17.25" customHeight="1" x14ac:dyDescent="0.25">
      <c r="B26" s="241" t="s">
        <v>12</v>
      </c>
      <c r="C26" s="241"/>
      <c r="D26" s="241"/>
      <c r="E26" s="241"/>
      <c r="F26" s="242">
        <v>291980030</v>
      </c>
      <c r="G26" s="242"/>
      <c r="H26" s="215"/>
      <c r="I26" s="241" t="s">
        <v>13</v>
      </c>
      <c r="J26" s="241"/>
      <c r="K26" s="241"/>
      <c r="L26" s="241"/>
      <c r="M26" s="243" t="s">
        <v>14</v>
      </c>
      <c r="N26" s="243"/>
      <c r="O26" s="243"/>
    </row>
    <row r="27" spans="2:15" ht="6.75" customHeight="1" x14ac:dyDescent="0.25">
      <c r="B27" s="20"/>
      <c r="C27" s="215"/>
      <c r="D27" s="19"/>
      <c r="E27" s="19"/>
      <c r="F27" s="19"/>
      <c r="G27" s="19"/>
      <c r="H27" s="19"/>
      <c r="I27" s="19"/>
      <c r="J27" s="19"/>
      <c r="K27" s="19"/>
      <c r="L27" s="19"/>
      <c r="M27" s="19"/>
      <c r="N27" s="19"/>
      <c r="O27" s="19"/>
    </row>
    <row r="28" spans="2:15" ht="11.25" customHeight="1" x14ac:dyDescent="0.25">
      <c r="B28" s="237" t="s">
        <v>15</v>
      </c>
      <c r="C28" s="237"/>
      <c r="D28" s="237"/>
      <c r="E28" s="215"/>
      <c r="F28" s="215"/>
      <c r="G28" s="215"/>
      <c r="H28" s="215"/>
      <c r="I28" s="19"/>
      <c r="J28" s="19"/>
      <c r="K28" s="19"/>
      <c r="L28" s="19"/>
      <c r="M28" s="19"/>
      <c r="N28" s="19"/>
      <c r="O28" s="19"/>
    </row>
    <row r="29" spans="2:15" ht="6.75" customHeight="1" x14ac:dyDescent="0.25">
      <c r="B29" s="237"/>
      <c r="C29" s="237"/>
      <c r="D29" s="237"/>
      <c r="E29" s="19"/>
      <c r="F29" s="19"/>
      <c r="G29" s="19"/>
      <c r="H29" s="19"/>
      <c r="I29" s="19"/>
      <c r="J29" s="19"/>
      <c r="K29" s="19"/>
      <c r="L29" s="19"/>
      <c r="M29" s="19"/>
      <c r="N29" s="19"/>
      <c r="O29" s="19"/>
    </row>
    <row r="30" spans="2:15" x14ac:dyDescent="0.25">
      <c r="B30" s="215"/>
      <c r="C30" s="19"/>
      <c r="D30" s="19"/>
      <c r="E30" s="19"/>
      <c r="F30" s="215"/>
      <c r="G30" s="215"/>
      <c r="H30" s="19"/>
      <c r="I30" s="19"/>
      <c r="J30" s="19"/>
      <c r="K30" s="19"/>
      <c r="L30" s="19"/>
      <c r="M30" s="19"/>
      <c r="N30" s="19"/>
      <c r="O30" s="19"/>
    </row>
    <row r="31" spans="2:15" x14ac:dyDescent="0.25">
      <c r="B31" s="21" t="s">
        <v>16</v>
      </c>
      <c r="C31" s="215"/>
      <c r="D31" s="215"/>
      <c r="E31" s="215"/>
      <c r="F31" s="215"/>
      <c r="G31" s="215"/>
      <c r="H31" s="215"/>
      <c r="I31" s="215"/>
      <c r="J31" s="215"/>
      <c r="K31" s="215"/>
      <c r="L31" s="215"/>
      <c r="M31" s="215"/>
      <c r="N31" s="215"/>
      <c r="O31" s="215"/>
    </row>
    <row r="32" spans="2:15" ht="12.75" customHeight="1" x14ac:dyDescent="0.25">
      <c r="B32" s="238" t="s">
        <v>17</v>
      </c>
      <c r="C32" s="238"/>
      <c r="D32" s="238"/>
      <c r="E32" s="238"/>
      <c r="F32" s="238"/>
      <c r="G32" s="238"/>
      <c r="H32" s="238"/>
      <c r="I32" s="238"/>
      <c r="J32" s="238"/>
      <c r="K32" s="238"/>
      <c r="L32" s="238"/>
      <c r="M32" s="238"/>
      <c r="N32" s="238"/>
      <c r="O32" s="238"/>
    </row>
    <row r="33" spans="2:15" x14ac:dyDescent="0.25">
      <c r="B33" s="239"/>
      <c r="C33" s="239"/>
      <c r="D33" s="239"/>
      <c r="E33" s="239"/>
      <c r="F33" s="239"/>
      <c r="G33" s="239"/>
      <c r="H33" s="239"/>
      <c r="I33" s="239"/>
      <c r="J33" s="239"/>
      <c r="K33" s="239"/>
      <c r="L33" s="239"/>
      <c r="M33" s="239"/>
      <c r="N33" s="239"/>
      <c r="O33" s="239"/>
    </row>
    <row r="34" spans="2:15" ht="233.25" customHeight="1" x14ac:dyDescent="0.25">
      <c r="B34" s="239"/>
      <c r="C34" s="239"/>
      <c r="D34" s="239"/>
      <c r="E34" s="239"/>
      <c r="F34" s="239"/>
      <c r="G34" s="239"/>
      <c r="H34" s="239"/>
      <c r="I34" s="239"/>
      <c r="J34" s="239"/>
      <c r="K34" s="239"/>
      <c r="L34" s="239"/>
      <c r="M34" s="239"/>
      <c r="N34" s="239"/>
      <c r="O34" s="239"/>
    </row>
  </sheetData>
  <sheetProtection algorithmName="SHA-512" hashValue="zxwTwPVXzCTECxVzpK/3foZeuU1GnoFvVlDYN7NZmnFdyynjTcs7yGO1p99uS8/MUsAK/MCJssZsb9PBw8VICA==" saltValue="c/EJXRZvcH3Xsf01aa0NLg==" spinCount="100000" sheet="1" objects="1" scenarios="1"/>
  <mergeCells count="14">
    <mergeCell ref="B4:O4"/>
    <mergeCell ref="B5:O5"/>
    <mergeCell ref="B7:O7"/>
    <mergeCell ref="B8:O8"/>
    <mergeCell ref="B9:O9"/>
    <mergeCell ref="B28:D29"/>
    <mergeCell ref="B32:O34"/>
    <mergeCell ref="C17:N18"/>
    <mergeCell ref="B24:G24"/>
    <mergeCell ref="H24:O24"/>
    <mergeCell ref="B26:E26"/>
    <mergeCell ref="F26:G26"/>
    <mergeCell ref="I26:L26"/>
    <mergeCell ref="M26:O26"/>
  </mergeCells>
  <printOptions horizontalCentered="1"/>
  <pageMargins left="0.75" right="0.75" top="0.98402777777777795" bottom="0.98402777777777795" header="0.51180555555555496" footer="0.51180555555555496"/>
  <pageSetup paperSize="9" scale="97" firstPageNumber="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K34"/>
  <sheetViews>
    <sheetView showGridLines="0" showRowColHeaders="0" zoomScaleNormal="100" workbookViewId="0">
      <selection activeCell="M14" sqref="M14"/>
    </sheetView>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IF(Validação!E24="Preenchido","","Mensagem: " &amp; Validação!E24 &amp; "! " &amp; Validação!E25)</f>
        <v/>
      </c>
      <c r="B2" s="67"/>
      <c r="C2" s="67"/>
      <c r="D2" s="67"/>
      <c r="E2" s="67"/>
      <c r="F2" s="67"/>
      <c r="G2" s="128"/>
      <c r="H2" s="128"/>
      <c r="I2" s="128"/>
      <c r="J2" s="128"/>
      <c r="K2" s="128"/>
      <c r="M2" s="128"/>
      <c r="P2" s="127"/>
      <c r="Q2" s="128"/>
    </row>
    <row r="3" spans="1:17" ht="87" customHeight="1" x14ac:dyDescent="0.25">
      <c r="A3" s="233" t="s">
        <v>263</v>
      </c>
      <c r="B3" s="287" t="s">
        <v>264</v>
      </c>
      <c r="C3" s="287"/>
      <c r="D3" s="70" t="s">
        <v>219</v>
      </c>
      <c r="E3" s="71" t="s">
        <v>134</v>
      </c>
      <c r="F3" s="70" t="s">
        <v>220</v>
      </c>
      <c r="G3" s="70" t="s">
        <v>221</v>
      </c>
      <c r="H3" s="70" t="s">
        <v>176</v>
      </c>
      <c r="I3" s="70" t="s">
        <v>177</v>
      </c>
      <c r="J3" s="70" t="s">
        <v>139</v>
      </c>
      <c r="K3" s="70" t="s">
        <v>140</v>
      </c>
      <c r="L3" s="70" t="s">
        <v>141</v>
      </c>
      <c r="M3" s="70" t="s">
        <v>142</v>
      </c>
      <c r="N3" s="72" t="s">
        <v>143</v>
      </c>
      <c r="O3" s="145"/>
      <c r="P3" s="145"/>
      <c r="Q3" s="145"/>
    </row>
    <row r="4" spans="1:17" ht="13.5" customHeight="1" x14ac:dyDescent="0.25">
      <c r="A4" s="296" t="s">
        <v>265</v>
      </c>
      <c r="B4" s="280" t="s">
        <v>266</v>
      </c>
      <c r="C4" s="74" t="s">
        <v>146</v>
      </c>
      <c r="D4" s="82">
        <v>0</v>
      </c>
      <c r="E4" s="82">
        <v>0</v>
      </c>
      <c r="F4" s="82">
        <v>0</v>
      </c>
      <c r="G4" s="82">
        <v>0</v>
      </c>
      <c r="H4" s="82">
        <v>0</v>
      </c>
      <c r="I4" s="82">
        <v>0</v>
      </c>
      <c r="J4" s="75">
        <v>0</v>
      </c>
      <c r="K4" s="75">
        <v>0</v>
      </c>
      <c r="L4" s="82">
        <v>0</v>
      </c>
      <c r="M4" s="82">
        <v>0</v>
      </c>
      <c r="N4" s="76">
        <f t="shared" ref="N4:N15" si="0">SUM(D4:M4)</f>
        <v>0</v>
      </c>
      <c r="O4" s="83">
        <f>IF(OR(D4="",E4="",F4="",G4="",H4="",I4="",J4="",K4="",L4="",M4="",D5="",E5="",F5="",G5="",H5="",I5="",J5="",K5="",L5="",M5=""),1,0)</f>
        <v>0</v>
      </c>
      <c r="P4" s="83">
        <f>SUM(O4,O7,O10,O13)</f>
        <v>0</v>
      </c>
      <c r="Q4" s="89"/>
    </row>
    <row r="5" spans="1:17" ht="13.5" customHeight="1" x14ac:dyDescent="0.25">
      <c r="A5" s="296"/>
      <c r="B5" s="280"/>
      <c r="C5" s="77" t="s">
        <v>147</v>
      </c>
      <c r="D5" s="84">
        <v>0</v>
      </c>
      <c r="E5" s="84">
        <v>0</v>
      </c>
      <c r="F5" s="84">
        <v>0</v>
      </c>
      <c r="G5" s="84">
        <v>0</v>
      </c>
      <c r="H5" s="84">
        <v>0</v>
      </c>
      <c r="I5" s="84">
        <v>0</v>
      </c>
      <c r="J5" s="78">
        <v>0</v>
      </c>
      <c r="K5" s="78">
        <v>0</v>
      </c>
      <c r="L5" s="84">
        <v>0</v>
      </c>
      <c r="M5" s="84">
        <v>0</v>
      </c>
      <c r="N5" s="79">
        <f t="shared" si="0"/>
        <v>0</v>
      </c>
      <c r="O5" s="73"/>
      <c r="P5" s="73"/>
      <c r="Q5" s="145"/>
    </row>
    <row r="6" spans="1:17" ht="13.5" customHeight="1" x14ac:dyDescent="0.25">
      <c r="A6" s="296"/>
      <c r="B6" s="280"/>
      <c r="C6" s="80" t="s">
        <v>148</v>
      </c>
      <c r="D6" s="80">
        <f t="shared" ref="D6:M6" si="1">SUM(D4,D5)</f>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81">
        <f t="shared" si="0"/>
        <v>0</v>
      </c>
      <c r="O6" s="73"/>
      <c r="P6" s="73"/>
      <c r="Q6" s="145"/>
    </row>
    <row r="7" spans="1:17" ht="13.5" customHeight="1" x14ac:dyDescent="0.25">
      <c r="A7" s="296" t="s">
        <v>267</v>
      </c>
      <c r="B7" s="280" t="s">
        <v>152</v>
      </c>
      <c r="C7" s="74" t="s">
        <v>146</v>
      </c>
      <c r="D7" s="82">
        <v>0</v>
      </c>
      <c r="E7" s="82">
        <v>0</v>
      </c>
      <c r="F7" s="82">
        <v>0</v>
      </c>
      <c r="G7" s="82">
        <v>1</v>
      </c>
      <c r="H7" s="82">
        <v>0</v>
      </c>
      <c r="I7" s="82">
        <v>0</v>
      </c>
      <c r="J7" s="75">
        <v>0</v>
      </c>
      <c r="K7" s="75">
        <v>0</v>
      </c>
      <c r="L7" s="82">
        <v>0</v>
      </c>
      <c r="M7" s="82">
        <v>0</v>
      </c>
      <c r="N7" s="76">
        <f t="shared" si="0"/>
        <v>1</v>
      </c>
      <c r="O7" s="83">
        <f>IF(OR(D7="",E7="",F7="",G7="",H7="",I7="",J7="",K7="",L7="",M7="",D8="",E8="",F8="",G8="",H8="",I8="",J8="",K8="",L8="",M8=""),1,0)</f>
        <v>0</v>
      </c>
      <c r="P7" s="73"/>
      <c r="Q7" s="145"/>
    </row>
    <row r="8" spans="1:17" ht="13.5" customHeight="1" x14ac:dyDescent="0.25">
      <c r="A8" s="296"/>
      <c r="B8" s="280"/>
      <c r="C8" s="77" t="s">
        <v>147</v>
      </c>
      <c r="D8" s="84">
        <v>0</v>
      </c>
      <c r="E8" s="84">
        <v>0</v>
      </c>
      <c r="F8" s="84">
        <v>0</v>
      </c>
      <c r="G8" s="84">
        <v>4</v>
      </c>
      <c r="H8" s="84">
        <v>0</v>
      </c>
      <c r="I8" s="84">
        <v>0</v>
      </c>
      <c r="J8" s="78">
        <v>0</v>
      </c>
      <c r="K8" s="78">
        <v>0</v>
      </c>
      <c r="L8" s="84">
        <v>5</v>
      </c>
      <c r="M8" s="84">
        <v>0</v>
      </c>
      <c r="N8" s="79">
        <f t="shared" si="0"/>
        <v>9</v>
      </c>
      <c r="O8" s="73"/>
      <c r="P8" s="73"/>
      <c r="Q8" s="145"/>
    </row>
    <row r="9" spans="1:17" ht="13.5" customHeight="1" x14ac:dyDescent="0.25">
      <c r="A9" s="296"/>
      <c r="B9" s="280"/>
      <c r="C9" s="80" t="s">
        <v>148</v>
      </c>
      <c r="D9" s="80">
        <f t="shared" ref="D9:M9" si="2">SUM(D7,D8)</f>
        <v>0</v>
      </c>
      <c r="E9" s="80">
        <f t="shared" si="2"/>
        <v>0</v>
      </c>
      <c r="F9" s="80">
        <f t="shared" si="2"/>
        <v>0</v>
      </c>
      <c r="G9" s="80">
        <f t="shared" si="2"/>
        <v>5</v>
      </c>
      <c r="H9" s="80">
        <f t="shared" si="2"/>
        <v>0</v>
      </c>
      <c r="I9" s="80">
        <f t="shared" si="2"/>
        <v>0</v>
      </c>
      <c r="J9" s="80">
        <f t="shared" si="2"/>
        <v>0</v>
      </c>
      <c r="K9" s="80">
        <f t="shared" si="2"/>
        <v>0</v>
      </c>
      <c r="L9" s="80">
        <f t="shared" si="2"/>
        <v>5</v>
      </c>
      <c r="M9" s="80">
        <f t="shared" si="2"/>
        <v>0</v>
      </c>
      <c r="N9" s="81">
        <f t="shared" si="0"/>
        <v>10</v>
      </c>
      <c r="O9" s="73"/>
      <c r="P9" s="73"/>
      <c r="Q9" s="145"/>
    </row>
    <row r="10" spans="1:17" ht="13.5" customHeight="1" x14ac:dyDescent="0.25">
      <c r="A10" s="296" t="s">
        <v>268</v>
      </c>
      <c r="B10" s="280" t="s">
        <v>154</v>
      </c>
      <c r="C10" s="74" t="s">
        <v>146</v>
      </c>
      <c r="D10" s="82">
        <v>0</v>
      </c>
      <c r="E10" s="82">
        <v>0</v>
      </c>
      <c r="F10" s="82">
        <v>0</v>
      </c>
      <c r="G10" s="82">
        <v>0</v>
      </c>
      <c r="H10" s="82">
        <v>0</v>
      </c>
      <c r="I10" s="82">
        <v>0</v>
      </c>
      <c r="J10" s="75">
        <v>0</v>
      </c>
      <c r="K10" s="75">
        <v>0</v>
      </c>
      <c r="L10" s="82">
        <v>4</v>
      </c>
      <c r="M10" s="82">
        <v>0</v>
      </c>
      <c r="N10" s="76">
        <f t="shared" si="0"/>
        <v>4</v>
      </c>
      <c r="O10" s="83">
        <f>IF(OR(D10="",E10="",F10="",G10="",H10="",I10="",J10="",K10="",L10="",M10="",D11="",E11="",F11="",G11="",H11="",I11="",J11="",K11="",L11="",M11=""),1,0)</f>
        <v>0</v>
      </c>
      <c r="P10" s="73"/>
      <c r="Q10" s="145"/>
    </row>
    <row r="11" spans="1:17" ht="13.5" customHeight="1" x14ac:dyDescent="0.25">
      <c r="A11" s="296"/>
      <c r="B11" s="280"/>
      <c r="C11" s="77" t="s">
        <v>147</v>
      </c>
      <c r="D11" s="84">
        <v>0</v>
      </c>
      <c r="E11" s="84">
        <v>0</v>
      </c>
      <c r="F11" s="84">
        <v>0</v>
      </c>
      <c r="G11" s="84">
        <v>0</v>
      </c>
      <c r="H11" s="84">
        <v>0</v>
      </c>
      <c r="I11" s="84">
        <v>0</v>
      </c>
      <c r="J11" s="78">
        <v>0</v>
      </c>
      <c r="K11" s="78">
        <v>0</v>
      </c>
      <c r="L11" s="84">
        <v>2</v>
      </c>
      <c r="M11" s="84">
        <v>0</v>
      </c>
      <c r="N11" s="79">
        <f t="shared" si="0"/>
        <v>2</v>
      </c>
      <c r="O11" s="73"/>
      <c r="P11" s="73"/>
      <c r="Q11" s="145"/>
    </row>
    <row r="12" spans="1:17" ht="13.5" customHeight="1" x14ac:dyDescent="0.25">
      <c r="A12" s="296"/>
      <c r="B12" s="280"/>
      <c r="C12" s="80" t="s">
        <v>148</v>
      </c>
      <c r="D12" s="80">
        <f t="shared" ref="D12:M12" si="3">SUM(D10,D11)</f>
        <v>0</v>
      </c>
      <c r="E12" s="80">
        <f t="shared" si="3"/>
        <v>0</v>
      </c>
      <c r="F12" s="80">
        <f t="shared" si="3"/>
        <v>0</v>
      </c>
      <c r="G12" s="80">
        <f t="shared" si="3"/>
        <v>0</v>
      </c>
      <c r="H12" s="80">
        <f t="shared" si="3"/>
        <v>0</v>
      </c>
      <c r="I12" s="80">
        <f t="shared" si="3"/>
        <v>0</v>
      </c>
      <c r="J12" s="80">
        <f t="shared" si="3"/>
        <v>0</v>
      </c>
      <c r="K12" s="80">
        <f t="shared" si="3"/>
        <v>0</v>
      </c>
      <c r="L12" s="80">
        <f t="shared" si="3"/>
        <v>6</v>
      </c>
      <c r="M12" s="80">
        <f t="shared" si="3"/>
        <v>0</v>
      </c>
      <c r="N12" s="81">
        <f t="shared" si="0"/>
        <v>6</v>
      </c>
      <c r="O12" s="73"/>
      <c r="P12" s="73"/>
      <c r="Q12" s="145"/>
    </row>
    <row r="13" spans="1:17" ht="13.5" customHeight="1" x14ac:dyDescent="0.25">
      <c r="A13" s="296" t="s">
        <v>269</v>
      </c>
      <c r="B13" s="280" t="s">
        <v>142</v>
      </c>
      <c r="C13" s="74" t="s">
        <v>146</v>
      </c>
      <c r="D13" s="82">
        <v>0</v>
      </c>
      <c r="E13" s="82">
        <v>0</v>
      </c>
      <c r="F13" s="82">
        <v>0</v>
      </c>
      <c r="G13" s="82">
        <v>1</v>
      </c>
      <c r="H13" s="82">
        <v>0</v>
      </c>
      <c r="I13" s="82">
        <v>0</v>
      </c>
      <c r="J13" s="75">
        <v>0</v>
      </c>
      <c r="K13" s="75">
        <v>0</v>
      </c>
      <c r="L13" s="82">
        <v>0</v>
      </c>
      <c r="M13" s="82">
        <v>0</v>
      </c>
      <c r="N13" s="76">
        <f t="shared" si="0"/>
        <v>1</v>
      </c>
      <c r="O13" s="83">
        <f>IF(OR(D13="",E13="",F13="",G13="",H13="",I13="",J13="",K13="",L13="",M13="",D14="",E14="",F14="",G14="",H14="",I14="",J14="",K14="",L14="",M14=""),1,0)</f>
        <v>0</v>
      </c>
      <c r="P13" s="73"/>
      <c r="Q13" s="145"/>
    </row>
    <row r="14" spans="1:17" ht="13.5" customHeight="1" x14ac:dyDescent="0.25">
      <c r="A14" s="296"/>
      <c r="B14" s="280"/>
      <c r="C14" s="77" t="s">
        <v>147</v>
      </c>
      <c r="D14" s="84">
        <v>0</v>
      </c>
      <c r="E14" s="84">
        <v>0</v>
      </c>
      <c r="F14" s="84">
        <v>0</v>
      </c>
      <c r="G14" s="84">
        <v>2</v>
      </c>
      <c r="H14" s="84">
        <v>0</v>
      </c>
      <c r="I14" s="84">
        <v>0</v>
      </c>
      <c r="J14" s="78">
        <v>0</v>
      </c>
      <c r="K14" s="78">
        <v>0</v>
      </c>
      <c r="L14" s="84">
        <v>0</v>
      </c>
      <c r="M14" s="84">
        <v>0</v>
      </c>
      <c r="N14" s="79">
        <f t="shared" si="0"/>
        <v>2</v>
      </c>
      <c r="O14" s="73"/>
      <c r="P14" s="73"/>
      <c r="Q14" s="145"/>
    </row>
    <row r="15" spans="1:17" ht="13.5" customHeight="1" x14ac:dyDescent="0.25">
      <c r="A15" s="296"/>
      <c r="B15" s="280"/>
      <c r="C15" s="80" t="s">
        <v>148</v>
      </c>
      <c r="D15" s="80">
        <f t="shared" ref="D15:M15" si="4">SUM(D13,D14)</f>
        <v>0</v>
      </c>
      <c r="E15" s="80">
        <f t="shared" si="4"/>
        <v>0</v>
      </c>
      <c r="F15" s="80">
        <f t="shared" si="4"/>
        <v>0</v>
      </c>
      <c r="G15" s="80">
        <f t="shared" si="4"/>
        <v>3</v>
      </c>
      <c r="H15" s="80">
        <f t="shared" si="4"/>
        <v>0</v>
      </c>
      <c r="I15" s="80">
        <f t="shared" si="4"/>
        <v>0</v>
      </c>
      <c r="J15" s="80">
        <f t="shared" si="4"/>
        <v>0</v>
      </c>
      <c r="K15" s="80">
        <f t="shared" si="4"/>
        <v>0</v>
      </c>
      <c r="L15" s="80">
        <f t="shared" si="4"/>
        <v>0</v>
      </c>
      <c r="M15" s="80">
        <f t="shared" si="4"/>
        <v>0</v>
      </c>
      <c r="N15" s="81">
        <f t="shared" si="0"/>
        <v>3</v>
      </c>
      <c r="O15" s="73"/>
      <c r="P15" s="73"/>
      <c r="Q15" s="145"/>
    </row>
    <row r="16" spans="1:17" ht="22.5" customHeight="1" x14ac:dyDescent="0.25">
      <c r="A16" s="216" t="s">
        <v>270</v>
      </c>
      <c r="B16" s="297" t="s">
        <v>143</v>
      </c>
      <c r="C16" s="297"/>
      <c r="D16" s="87">
        <f t="shared" ref="D16:N16" si="5">SUM(D15,D12,D9,D6)</f>
        <v>0</v>
      </c>
      <c r="E16" s="87">
        <f t="shared" si="5"/>
        <v>0</v>
      </c>
      <c r="F16" s="87">
        <f t="shared" si="5"/>
        <v>0</v>
      </c>
      <c r="G16" s="87">
        <f t="shared" si="5"/>
        <v>8</v>
      </c>
      <c r="H16" s="87">
        <f t="shared" si="5"/>
        <v>0</v>
      </c>
      <c r="I16" s="87">
        <f t="shared" si="5"/>
        <v>0</v>
      </c>
      <c r="J16" s="87">
        <f t="shared" si="5"/>
        <v>0</v>
      </c>
      <c r="K16" s="87">
        <f t="shared" si="5"/>
        <v>0</v>
      </c>
      <c r="L16" s="87">
        <f t="shared" si="5"/>
        <v>11</v>
      </c>
      <c r="M16" s="87">
        <f t="shared" si="5"/>
        <v>0</v>
      </c>
      <c r="N16" s="88">
        <f t="shared" si="5"/>
        <v>19</v>
      </c>
      <c r="O16" s="73"/>
      <c r="P16" s="73"/>
      <c r="Q16" s="145"/>
    </row>
    <row r="17" spans="1:28" x14ac:dyDescent="0.25">
      <c r="A17" s="145"/>
      <c r="B17" s="145"/>
      <c r="C17" s="145"/>
      <c r="D17" s="129" t="str">
        <f>IF(SUM(D4,D7,D10,D13)-SUM(Saídas!D4,Saídas!D7,Saídas!D10,Saídas!D13)&gt;'Recursos Humanos'!D4,"ERROH",IF(SUM(D5,D8,D11,D14)-SUM(Saídas!D5,Saídas!D8,Saídas!D11,Saídas!D14)&gt;'Recursos Humanos'!D5,"ERROM","OK"))</f>
        <v>OK</v>
      </c>
      <c r="E17" s="129" t="str">
        <f>IF(SUM(E4,E7,E10,E13)-SUM(Saídas!E4,Saídas!E7,Saídas!E10,Saídas!E13)&gt;'Recursos Humanos'!E4,"ERROH",IF(SUM(E5,E8,E11,E14)-SUM(Saídas!E5,Saídas!E8,Saídas!E11,Saídas!E14)&gt;'Recursos Humanos'!E5,"ERROM","OK"))</f>
        <v>OK</v>
      </c>
      <c r="F17" s="129" t="str">
        <f>IF(SUM(F4,F7,F10,F13)-SUM(Saídas!F4,Saídas!F7,Saídas!F10,Saídas!F13)&gt;'Recursos Humanos'!F4,"ERROH",IF(SUM(F5,F8,F11,F14)-SUM(Saídas!F5,Saídas!F8,Saídas!F11,Saídas!F14)&gt;'Recursos Humanos'!F5,"ERROM","OK"))</f>
        <v>OK</v>
      </c>
      <c r="G17" s="129" t="str">
        <f>IF(SUM(G4,G7,G10,G13)-SUM(Saídas!G4,Saídas!G7,Saídas!G10,Saídas!G13)&gt;'Recursos Humanos'!G4,"ERROH",IF(SUM(G5,G8,G11,G14)-SUM(Saídas!G5,Saídas!G8,Saídas!G11,Saídas!G14)&gt;'Recursos Humanos'!G5,"ERROM","OK"))</f>
        <v>OK</v>
      </c>
      <c r="H17" s="129" t="str">
        <f>IF(SUM(H4,H7,H10,H13)-SUM(Saídas!H4,Saídas!H7,Saídas!H10,Saídas!H13)&gt;'Recursos Humanos'!H4,"ERROH",IF(SUM(H5,H8,H11,H14)-SUM(Saídas!H5,Saídas!H8,Saídas!H11,Saídas!H14)&gt;'Recursos Humanos'!H5,"ERROM","OK"))</f>
        <v>OK</v>
      </c>
      <c r="I17" s="129" t="str">
        <f>IF(SUM(I4,I7,I10,I13)-SUM(Saídas!I4,Saídas!I7,Saídas!I10,Saídas!I13)&gt;'Recursos Humanos'!I4,"ERROH",IF(SUM(I5,I8,I11,I14)-SUM(Saídas!I5,Saídas!I8,Saídas!I11,Saídas!I14)&gt;'Recursos Humanos'!I5,"ERROM","OK"))</f>
        <v>OK</v>
      </c>
      <c r="J17" s="129" t="str">
        <f>IF(SUM(J4,J7,J10,J13)-SUM(Saídas!J4,Saídas!J7,Saídas!J10,Saídas!J13)&gt;'Recursos Humanos'!J4,"ERROH",IF(SUM(J5,J8,J11,J14)-SUM(Saídas!J5,Saídas!J8,Saídas!J11,Saídas!J14)&gt;'Recursos Humanos'!J5,"ERROM","OK"))</f>
        <v>OK</v>
      </c>
      <c r="K17" s="129" t="str">
        <f>IF(SUM(K4,K7,K10,K13)-SUM(Saídas!K4,Saídas!K7,Saídas!K10,Saídas!K13)&gt;'Recursos Humanos'!K4,"ERROH",IF(SUM(K5,K8,K11,K14)-SUM(Saídas!K5,Saídas!K8,Saídas!K11,Saídas!K14)&gt;'Recursos Humanos'!K5,"ERROM","OK"))</f>
        <v>OK</v>
      </c>
      <c r="L17" s="129" t="str">
        <f>IF(SUM(L4,L7,L10,L13)-SUM(Saídas!L4,Saídas!L7,Saídas!L10,Saídas!L13)&gt;'Recursos Humanos'!L4,"ERROH",IF(SUM(L5,L8,L11,L14)-SUM(Saídas!L5,Saídas!L8,Saídas!L11,Saídas!L14)&gt;'Recursos Humanos'!L5,"ERROM","OK"))</f>
        <v>OK</v>
      </c>
      <c r="M17" s="129" t="str">
        <f>IF(SUM(M4,M7,M10,M13)-SUM(Saídas!M4,Saídas!M7,Saídas!M10,Saídas!M13)&gt;'Recursos Humanos'!M4,"ERROH",IF(SUM(M5,M8,M11,M14)-SUM(Saídas!M5,Saídas!M8,Saídas!M11,Saídas!M14)&gt;'Recursos Humanos'!M5,"ERROM","OK"))</f>
        <v>OK</v>
      </c>
      <c r="N17" s="73"/>
      <c r="O17" s="73"/>
      <c r="P17" s="73"/>
      <c r="Q17" s="145"/>
      <c r="R17" s="145"/>
      <c r="S17" s="145"/>
      <c r="T17" s="145"/>
      <c r="U17" s="145"/>
      <c r="V17" s="145"/>
      <c r="W17" s="145"/>
      <c r="X17" s="145"/>
      <c r="Y17" s="145"/>
      <c r="Z17" s="145"/>
      <c r="AA17" s="145"/>
      <c r="AB17" s="145"/>
    </row>
    <row r="18" spans="1:28" ht="13.5" customHeight="1" x14ac:dyDescent="0.25">
      <c r="A18" s="90" t="s">
        <v>271</v>
      </c>
      <c r="B18" s="90"/>
      <c r="C18" s="91"/>
      <c r="D18" s="91"/>
      <c r="E18" s="91"/>
      <c r="F18" s="91"/>
      <c r="G18" s="91"/>
      <c r="H18" s="91"/>
      <c r="I18" s="91"/>
      <c r="J18" s="91"/>
      <c r="K18" s="91"/>
      <c r="L18" s="91"/>
      <c r="M18" s="92"/>
      <c r="N18" s="93"/>
      <c r="O18" s="73"/>
      <c r="P18" s="85"/>
      <c r="Q18" s="73"/>
      <c r="R18" s="145"/>
      <c r="S18" s="145"/>
      <c r="T18" s="145"/>
      <c r="U18" s="145"/>
      <c r="V18" s="145"/>
      <c r="W18" s="145"/>
      <c r="X18" s="145"/>
      <c r="Y18" s="145"/>
      <c r="Z18" s="145"/>
      <c r="AA18" s="145"/>
      <c r="AB18" s="145"/>
    </row>
    <row r="19" spans="1:28" ht="13.5" customHeight="1" x14ac:dyDescent="0.25">
      <c r="A19" s="295" t="s">
        <v>272</v>
      </c>
      <c r="B19" s="295"/>
      <c r="C19" s="295"/>
      <c r="D19" s="295"/>
      <c r="E19" s="295"/>
      <c r="F19" s="295"/>
      <c r="G19" s="295"/>
      <c r="H19" s="295"/>
      <c r="I19" s="295"/>
      <c r="J19" s="295"/>
      <c r="K19" s="295"/>
      <c r="L19" s="295"/>
      <c r="M19" s="295"/>
      <c r="N19" s="295"/>
      <c r="O19" s="83" t="str">
        <f>IF(AND(N15&lt;&gt;0,A19=""),"ERRO","OK")</f>
        <v>OK</v>
      </c>
      <c r="P19" s="85"/>
      <c r="Q19" s="73"/>
      <c r="R19" s="145"/>
      <c r="S19" s="145"/>
      <c r="T19" s="145"/>
      <c r="U19" s="145"/>
      <c r="V19" s="145"/>
      <c r="W19" s="145"/>
      <c r="X19" s="145"/>
      <c r="Y19" s="145"/>
      <c r="Z19" s="145"/>
      <c r="AA19" s="145"/>
      <c r="AB19" s="145"/>
    </row>
    <row r="20" spans="1:28" ht="13.5" customHeight="1" x14ac:dyDescent="0.25">
      <c r="A20" s="145"/>
      <c r="B20" s="167"/>
      <c r="C20" s="145"/>
      <c r="D20" s="145"/>
      <c r="E20" s="145"/>
      <c r="F20" s="145"/>
      <c r="G20" s="145"/>
      <c r="H20" s="145"/>
      <c r="I20" s="145"/>
      <c r="J20" s="145"/>
      <c r="K20" s="145"/>
      <c r="L20" s="145"/>
      <c r="M20" s="145"/>
      <c r="N20" s="145"/>
      <c r="O20" s="73"/>
      <c r="P20" s="73"/>
      <c r="Q20" s="73"/>
      <c r="R20" s="145"/>
      <c r="S20" s="145"/>
      <c r="T20" s="145"/>
      <c r="U20" s="145"/>
      <c r="V20" s="145"/>
      <c r="W20" s="145"/>
      <c r="X20" s="145"/>
      <c r="Y20" s="145"/>
      <c r="Z20" s="145"/>
      <c r="AA20" s="145"/>
      <c r="AB20" s="145"/>
    </row>
    <row r="21" spans="1:28" s="119" customFormat="1" ht="13.5" customHeight="1" x14ac:dyDescent="0.2">
      <c r="A21" s="90" t="s">
        <v>184</v>
      </c>
      <c r="B21" s="92"/>
      <c r="C21" s="118"/>
      <c r="G21" s="166"/>
      <c r="H21" s="166"/>
      <c r="I21" s="166"/>
      <c r="J21" s="166"/>
      <c r="K21" s="166"/>
      <c r="N21" s="93"/>
      <c r="P21" s="144"/>
      <c r="Q21" s="144"/>
      <c r="R21" s="144"/>
      <c r="S21" s="144"/>
      <c r="T21" s="144"/>
      <c r="U21" s="144"/>
      <c r="V21" s="144"/>
      <c r="W21" s="144"/>
      <c r="X21" s="144"/>
      <c r="Y21" s="144"/>
      <c r="Z21" s="121"/>
      <c r="AA21" s="121"/>
      <c r="AB21" s="121"/>
    </row>
    <row r="22" spans="1:28" s="119" customFormat="1" ht="19.5" customHeight="1" x14ac:dyDescent="0.2">
      <c r="A22" s="275" t="s">
        <v>273</v>
      </c>
      <c r="B22" s="275"/>
      <c r="C22" s="275"/>
      <c r="D22" s="275"/>
      <c r="E22" s="275"/>
      <c r="F22" s="275"/>
      <c r="G22" s="275"/>
      <c r="H22" s="275"/>
      <c r="I22" s="275"/>
      <c r="J22" s="275"/>
      <c r="K22" s="275"/>
      <c r="L22" s="275"/>
      <c r="M22" s="275"/>
      <c r="N22" s="275"/>
      <c r="O22" s="123"/>
      <c r="P22" s="123"/>
      <c r="Q22" s="144"/>
      <c r="R22" s="144"/>
      <c r="S22" s="144"/>
      <c r="T22" s="144"/>
      <c r="U22" s="144"/>
      <c r="V22" s="144"/>
      <c r="W22" s="144"/>
      <c r="X22" s="144"/>
      <c r="Y22" s="144"/>
      <c r="Z22" s="121"/>
      <c r="AA22" s="121"/>
      <c r="AB22" s="121"/>
    </row>
    <row r="23" spans="1:28" ht="19.5" customHeight="1" x14ac:dyDescent="0.25">
      <c r="A23" s="275" t="s">
        <v>274</v>
      </c>
      <c r="B23" s="275"/>
      <c r="C23" s="275"/>
      <c r="D23" s="275"/>
      <c r="E23" s="275"/>
      <c r="F23" s="275"/>
      <c r="G23" s="275"/>
      <c r="H23" s="275"/>
      <c r="I23" s="275"/>
      <c r="J23" s="275"/>
      <c r="K23" s="275"/>
      <c r="L23" s="275"/>
      <c r="M23" s="275"/>
      <c r="N23" s="275"/>
      <c r="O23" s="145"/>
      <c r="P23" s="145"/>
      <c r="Q23" s="145"/>
      <c r="R23" s="145"/>
      <c r="S23" s="145"/>
      <c r="T23" s="145"/>
      <c r="U23" s="145"/>
      <c r="V23" s="145"/>
      <c r="W23" s="145"/>
      <c r="X23" s="145"/>
      <c r="Y23" s="145"/>
      <c r="Z23" s="145"/>
      <c r="AA23" s="145"/>
      <c r="AB23" s="145"/>
    </row>
    <row r="24" spans="1:28" ht="30.6" customHeight="1" x14ac:dyDescent="0.25">
      <c r="A24" s="275" t="s">
        <v>275</v>
      </c>
      <c r="B24" s="275"/>
      <c r="C24" s="275"/>
      <c r="D24" s="275"/>
      <c r="E24" s="275"/>
      <c r="F24" s="275"/>
      <c r="G24" s="275"/>
      <c r="H24" s="275"/>
      <c r="I24" s="275"/>
      <c r="J24" s="275"/>
      <c r="K24" s="275"/>
      <c r="L24" s="275"/>
      <c r="M24" s="275"/>
      <c r="N24" s="275"/>
      <c r="O24" s="145"/>
      <c r="P24" s="145"/>
      <c r="Q24" s="145"/>
      <c r="R24" s="145"/>
      <c r="S24" s="145"/>
      <c r="T24" s="145"/>
      <c r="U24" s="145"/>
      <c r="V24" s="145"/>
      <c r="W24" s="145"/>
      <c r="X24" s="145"/>
      <c r="Y24" s="145"/>
      <c r="Z24" s="145"/>
      <c r="AA24" s="145"/>
      <c r="AB24" s="145"/>
    </row>
    <row r="25" spans="1:28" ht="13.5" customHeight="1" x14ac:dyDescent="0.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row>
    <row r="26" spans="1:28" ht="13.5" customHeight="1" x14ac:dyDescent="0.25">
      <c r="A26" s="90" t="s">
        <v>194</v>
      </c>
      <c r="B26" s="92"/>
      <c r="C26" s="118"/>
      <c r="D26" s="119"/>
      <c r="E26" s="119"/>
      <c r="F26" s="119"/>
      <c r="G26" s="119"/>
      <c r="H26" s="119"/>
      <c r="I26" s="119"/>
      <c r="J26" s="119"/>
      <c r="K26" s="119"/>
      <c r="L26" s="119"/>
      <c r="M26" s="119"/>
      <c r="N26" s="93"/>
      <c r="O26" s="145"/>
      <c r="P26" s="145"/>
      <c r="Q26" s="145"/>
      <c r="R26" s="145"/>
      <c r="S26" s="145"/>
      <c r="T26" s="145"/>
      <c r="U26" s="145"/>
      <c r="V26" s="145"/>
      <c r="W26" s="145"/>
      <c r="X26" s="145"/>
      <c r="Y26" s="145"/>
      <c r="Z26" s="145"/>
      <c r="AA26" s="145"/>
      <c r="AB26" s="145"/>
    </row>
    <row r="27" spans="1:28" ht="61.5" customHeight="1" x14ac:dyDescent="0.25">
      <c r="A27" s="276"/>
      <c r="B27" s="276"/>
      <c r="C27" s="276"/>
      <c r="D27" s="276"/>
      <c r="E27" s="276"/>
      <c r="F27" s="276"/>
      <c r="G27" s="276"/>
      <c r="H27" s="276"/>
      <c r="I27" s="276"/>
      <c r="J27" s="276"/>
      <c r="K27" s="276"/>
      <c r="L27" s="276"/>
      <c r="M27" s="276"/>
      <c r="N27" s="276"/>
      <c r="O27" s="145"/>
      <c r="P27" s="145"/>
      <c r="Q27" s="145"/>
      <c r="R27" s="145"/>
      <c r="S27" s="145"/>
      <c r="T27" s="145"/>
      <c r="U27" s="145"/>
      <c r="V27" s="145"/>
      <c r="W27" s="145"/>
      <c r="X27" s="145"/>
      <c r="Y27" s="145"/>
      <c r="Z27" s="145"/>
      <c r="AA27" s="145"/>
      <c r="AB27" s="145"/>
    </row>
    <row r="28" spans="1:28" ht="13.5" customHeight="1" x14ac:dyDescent="0.2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row>
    <row r="29" spans="1:28" ht="13.5" customHeight="1" x14ac:dyDescent="0.2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row>
    <row r="30" spans="1:28" ht="13.5" customHeight="1" x14ac:dyDescent="0.25">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row>
    <row r="31" spans="1:28" ht="13.5" customHeight="1" x14ac:dyDescent="0.25">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row>
    <row r="32" spans="1:28" ht="13.5" customHeight="1" x14ac:dyDescent="0.25">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row>
    <row r="33" ht="13.5" customHeight="1" x14ac:dyDescent="0.25"/>
    <row r="34" ht="13.5" customHeight="1" x14ac:dyDescent="0.25"/>
  </sheetData>
  <sheetProtection algorithmName="SHA-512" hashValue="jfPMqOkAvWenLjW5O07Kua5NJXJoFlDpkXMfw/FhmdbxEFsNwPRPWuFiEP3eNenKrvIjmc09bNKrADOkAtz8CQ==" saltValue="yzPK4qITfqCj8ed8Hvmv0A==" spinCount="100000" sheet="1" objects="1" scenarios="1" formatCells="0"/>
  <mergeCells count="15">
    <mergeCell ref="B3:C3"/>
    <mergeCell ref="A4:A6"/>
    <mergeCell ref="B4:B6"/>
    <mergeCell ref="A7:A9"/>
    <mergeCell ref="B7:B9"/>
    <mergeCell ref="A10:A12"/>
    <mergeCell ref="B10:B12"/>
    <mergeCell ref="A13:A15"/>
    <mergeCell ref="B13:B15"/>
    <mergeCell ref="B16:C16"/>
    <mergeCell ref="A19:N19"/>
    <mergeCell ref="A22:N22"/>
    <mergeCell ref="A23:N23"/>
    <mergeCell ref="A24:N24"/>
    <mergeCell ref="A27:N27"/>
  </mergeCells>
  <printOptions horizontalCentered="1"/>
  <pageMargins left="0.23611111111111099" right="0.23611111111111099" top="0.57013888888888897" bottom="0.27986111111111101" header="0.27986111111111101" footer="0.51180555555555496"/>
  <pageSetup firstPageNumber="0" orientation="landscape" horizontalDpi="300" verticalDpi="300" r:id="rId1"/>
  <headerFooter>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K24"/>
  <sheetViews>
    <sheetView showGridLines="0" showRowColHeaders="0" zoomScaleNormal="100" workbookViewId="0">
      <selection activeCell="L16" sqref="L16"/>
    </sheetView>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IF(Validação!E27="Preenchido","","Mensagem: " &amp; Validação!E27 &amp; "! " &amp; Validação!E28)</f>
        <v/>
      </c>
      <c r="B2" s="67"/>
      <c r="C2" s="67"/>
      <c r="D2" s="67"/>
      <c r="E2" s="67"/>
      <c r="F2" s="67"/>
      <c r="G2" s="128"/>
      <c r="H2" s="128"/>
      <c r="I2" s="128"/>
      <c r="J2" s="128"/>
      <c r="K2" s="128"/>
      <c r="M2" s="128"/>
      <c r="P2" s="127"/>
      <c r="Q2" s="128"/>
    </row>
    <row r="3" spans="1:17" ht="87" customHeight="1" x14ac:dyDescent="0.25">
      <c r="A3" s="233" t="s">
        <v>276</v>
      </c>
      <c r="B3" s="287" t="s">
        <v>277</v>
      </c>
      <c r="C3" s="287"/>
      <c r="D3" s="70" t="s">
        <v>219</v>
      </c>
      <c r="E3" s="71" t="s">
        <v>134</v>
      </c>
      <c r="F3" s="70" t="s">
        <v>220</v>
      </c>
      <c r="G3" s="70" t="s">
        <v>221</v>
      </c>
      <c r="H3" s="70" t="s">
        <v>176</v>
      </c>
      <c r="I3" s="70" t="s">
        <v>177</v>
      </c>
      <c r="J3" s="70" t="s">
        <v>139</v>
      </c>
      <c r="K3" s="70" t="s">
        <v>140</v>
      </c>
      <c r="L3" s="70" t="s">
        <v>141</v>
      </c>
      <c r="M3" s="70" t="s">
        <v>142</v>
      </c>
      <c r="N3" s="72" t="s">
        <v>143</v>
      </c>
      <c r="O3" s="73"/>
      <c r="P3" s="73"/>
      <c r="Q3" s="73"/>
    </row>
    <row r="4" spans="1:17" ht="13.5" customHeight="1" x14ac:dyDescent="0.25">
      <c r="A4" s="279" t="s">
        <v>278</v>
      </c>
      <c r="B4" s="280" t="s">
        <v>279</v>
      </c>
      <c r="C4" s="74" t="s">
        <v>146</v>
      </c>
      <c r="D4" s="82">
        <v>0</v>
      </c>
      <c r="E4" s="82">
        <v>0</v>
      </c>
      <c r="F4" s="82">
        <v>0</v>
      </c>
      <c r="G4" s="82">
        <v>0</v>
      </c>
      <c r="H4" s="82">
        <v>0</v>
      </c>
      <c r="I4" s="82">
        <v>0</v>
      </c>
      <c r="J4" s="75">
        <v>0</v>
      </c>
      <c r="K4" s="75">
        <v>0</v>
      </c>
      <c r="L4" s="82">
        <v>0</v>
      </c>
      <c r="M4" s="82">
        <v>0</v>
      </c>
      <c r="N4" s="76">
        <f t="shared" ref="N4:N15" si="0">SUM(D4:M4)</f>
        <v>0</v>
      </c>
      <c r="O4" s="83">
        <f>IF(OR(D4="",E4="",F4="",G4="",H4="",I4="",J4="",K4="",L4="",M4="",D5="",E5="",F5="",G5="",H5="",I5="",J5="",K5="",L5="",M5=""),1,0)</f>
        <v>0</v>
      </c>
      <c r="P4" s="83">
        <f>SUM(O4,O7,O10,O13)</f>
        <v>0</v>
      </c>
      <c r="Q4" s="73"/>
    </row>
    <row r="5" spans="1:17" ht="13.5" customHeight="1" x14ac:dyDescent="0.25">
      <c r="A5" s="279"/>
      <c r="B5" s="280"/>
      <c r="C5" s="77" t="s">
        <v>147</v>
      </c>
      <c r="D5" s="84">
        <v>0</v>
      </c>
      <c r="E5" s="84">
        <v>0</v>
      </c>
      <c r="F5" s="84">
        <v>0</v>
      </c>
      <c r="G5" s="84">
        <v>0</v>
      </c>
      <c r="H5" s="84">
        <v>0</v>
      </c>
      <c r="I5" s="84">
        <v>0</v>
      </c>
      <c r="J5" s="78">
        <v>0</v>
      </c>
      <c r="K5" s="78">
        <v>0</v>
      </c>
      <c r="L5" s="84">
        <v>0</v>
      </c>
      <c r="M5" s="84">
        <v>0</v>
      </c>
      <c r="N5" s="79">
        <f t="shared" si="0"/>
        <v>0</v>
      </c>
      <c r="O5" s="73"/>
      <c r="P5" s="73"/>
      <c r="Q5" s="73"/>
    </row>
    <row r="6" spans="1:17" ht="13.5" customHeight="1" x14ac:dyDescent="0.25">
      <c r="A6" s="279"/>
      <c r="B6" s="280"/>
      <c r="C6" s="80" t="s">
        <v>148</v>
      </c>
      <c r="D6" s="80">
        <f t="shared" ref="D6:M6" si="1">SUM(D4,D5)</f>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81">
        <f t="shared" si="0"/>
        <v>0</v>
      </c>
      <c r="O6" s="73"/>
      <c r="P6" s="73"/>
      <c r="Q6" s="73"/>
    </row>
    <row r="7" spans="1:17" ht="13.5" customHeight="1" x14ac:dyDescent="0.25">
      <c r="A7" s="279" t="s">
        <v>280</v>
      </c>
      <c r="B7" s="280" t="s">
        <v>281</v>
      </c>
      <c r="C7" s="74" t="s">
        <v>146</v>
      </c>
      <c r="D7" s="82">
        <v>0</v>
      </c>
      <c r="E7" s="82">
        <v>1</v>
      </c>
      <c r="F7" s="82">
        <v>0</v>
      </c>
      <c r="G7" s="82">
        <v>1</v>
      </c>
      <c r="H7" s="82">
        <v>0</v>
      </c>
      <c r="I7" s="82">
        <v>0</v>
      </c>
      <c r="J7" s="75">
        <v>0</v>
      </c>
      <c r="K7" s="75">
        <v>0</v>
      </c>
      <c r="L7" s="82">
        <v>0</v>
      </c>
      <c r="M7" s="82">
        <v>0</v>
      </c>
      <c r="N7" s="76">
        <f t="shared" si="0"/>
        <v>2</v>
      </c>
      <c r="O7" s="83">
        <f>IF(OR(D7="",E7="",F7="",G7="",H7="",I7="",J7="",K7="",L7="",M7="",D8="",E8="",F8="",G8="",H8="",I8="",J8="",K8="",L8="",M8=""),1,0)</f>
        <v>0</v>
      </c>
      <c r="P7" s="73"/>
      <c r="Q7" s="73"/>
    </row>
    <row r="8" spans="1:17" ht="13.5" customHeight="1" x14ac:dyDescent="0.25">
      <c r="A8" s="279"/>
      <c r="B8" s="280"/>
      <c r="C8" s="77" t="s">
        <v>147</v>
      </c>
      <c r="D8" s="84">
        <v>0</v>
      </c>
      <c r="E8" s="84">
        <v>0</v>
      </c>
      <c r="F8" s="84">
        <v>0</v>
      </c>
      <c r="G8" s="84">
        <v>1</v>
      </c>
      <c r="H8" s="84">
        <v>0</v>
      </c>
      <c r="I8" s="84">
        <v>0</v>
      </c>
      <c r="J8" s="78">
        <v>0</v>
      </c>
      <c r="K8" s="78">
        <v>0</v>
      </c>
      <c r="L8" s="84">
        <v>2</v>
      </c>
      <c r="M8" s="84">
        <v>0</v>
      </c>
      <c r="N8" s="79">
        <f t="shared" si="0"/>
        <v>3</v>
      </c>
      <c r="O8" s="73"/>
      <c r="P8" s="73"/>
      <c r="Q8" s="73"/>
    </row>
    <row r="9" spans="1:17" ht="13.5" customHeight="1" x14ac:dyDescent="0.25">
      <c r="A9" s="279"/>
      <c r="B9" s="280"/>
      <c r="C9" s="80" t="s">
        <v>148</v>
      </c>
      <c r="D9" s="80">
        <f t="shared" ref="D9:M9" si="2">SUM(D7,D8)</f>
        <v>0</v>
      </c>
      <c r="E9" s="80">
        <f t="shared" si="2"/>
        <v>1</v>
      </c>
      <c r="F9" s="80">
        <f t="shared" si="2"/>
        <v>0</v>
      </c>
      <c r="G9" s="80">
        <f t="shared" si="2"/>
        <v>2</v>
      </c>
      <c r="H9" s="80">
        <f t="shared" si="2"/>
        <v>0</v>
      </c>
      <c r="I9" s="80">
        <f t="shared" si="2"/>
        <v>0</v>
      </c>
      <c r="J9" s="80">
        <f t="shared" si="2"/>
        <v>0</v>
      </c>
      <c r="K9" s="80">
        <f t="shared" si="2"/>
        <v>0</v>
      </c>
      <c r="L9" s="80">
        <f t="shared" si="2"/>
        <v>2</v>
      </c>
      <c r="M9" s="80">
        <f t="shared" si="2"/>
        <v>0</v>
      </c>
      <c r="N9" s="81">
        <f t="shared" si="0"/>
        <v>5</v>
      </c>
      <c r="O9" s="73"/>
      <c r="P9" s="73"/>
      <c r="Q9" s="73"/>
    </row>
    <row r="10" spans="1:17" ht="13.5" customHeight="1" x14ac:dyDescent="0.25">
      <c r="A10" s="279" t="s">
        <v>282</v>
      </c>
      <c r="B10" s="280" t="s">
        <v>283</v>
      </c>
      <c r="C10" s="74" t="s">
        <v>146</v>
      </c>
      <c r="D10" s="82">
        <v>0</v>
      </c>
      <c r="E10" s="82">
        <v>0</v>
      </c>
      <c r="F10" s="82">
        <v>0</v>
      </c>
      <c r="G10" s="82">
        <v>0</v>
      </c>
      <c r="H10" s="82">
        <v>0</v>
      </c>
      <c r="I10" s="82">
        <v>0</v>
      </c>
      <c r="J10" s="75">
        <v>0</v>
      </c>
      <c r="K10" s="75">
        <v>0</v>
      </c>
      <c r="L10" s="82">
        <v>5</v>
      </c>
      <c r="M10" s="82">
        <v>0</v>
      </c>
      <c r="N10" s="76">
        <f t="shared" si="0"/>
        <v>5</v>
      </c>
      <c r="O10" s="83">
        <f>IF(OR(D10="",E10="",F10="",G10="",H10="",I10="",J10="",K10="",L10="",M10="",D11="",E11="",F11="",G11="",H11="",I11="",J11="",K11="",L11="",M11=""),1,0)</f>
        <v>0</v>
      </c>
      <c r="P10" s="73"/>
      <c r="Q10" s="73"/>
    </row>
    <row r="11" spans="1:17" ht="13.5" customHeight="1" x14ac:dyDescent="0.25">
      <c r="A11" s="279"/>
      <c r="B11" s="280"/>
      <c r="C11" s="77" t="s">
        <v>147</v>
      </c>
      <c r="D11" s="84">
        <v>0</v>
      </c>
      <c r="E11" s="84">
        <v>0</v>
      </c>
      <c r="F11" s="84">
        <v>0</v>
      </c>
      <c r="G11" s="84">
        <v>0</v>
      </c>
      <c r="H11" s="84">
        <v>0</v>
      </c>
      <c r="I11" s="84">
        <v>0</v>
      </c>
      <c r="J11" s="78">
        <v>0</v>
      </c>
      <c r="K11" s="78">
        <v>0</v>
      </c>
      <c r="L11" s="84">
        <v>6</v>
      </c>
      <c r="M11" s="84">
        <v>0</v>
      </c>
      <c r="N11" s="79">
        <f t="shared" si="0"/>
        <v>6</v>
      </c>
      <c r="O11" s="73"/>
      <c r="P11" s="73"/>
      <c r="Q11" s="73"/>
    </row>
    <row r="12" spans="1:17" ht="13.5" customHeight="1" x14ac:dyDescent="0.25">
      <c r="A12" s="279"/>
      <c r="B12" s="280"/>
      <c r="C12" s="80" t="s">
        <v>148</v>
      </c>
      <c r="D12" s="80">
        <f t="shared" ref="D12:M12" si="3">SUM(D10,D11)</f>
        <v>0</v>
      </c>
      <c r="E12" s="80">
        <f t="shared" si="3"/>
        <v>0</v>
      </c>
      <c r="F12" s="80">
        <f t="shared" si="3"/>
        <v>0</v>
      </c>
      <c r="G12" s="80">
        <f t="shared" si="3"/>
        <v>0</v>
      </c>
      <c r="H12" s="80">
        <f t="shared" si="3"/>
        <v>0</v>
      </c>
      <c r="I12" s="80">
        <f t="shared" si="3"/>
        <v>0</v>
      </c>
      <c r="J12" s="80">
        <f t="shared" si="3"/>
        <v>0</v>
      </c>
      <c r="K12" s="80">
        <f t="shared" si="3"/>
        <v>0</v>
      </c>
      <c r="L12" s="80">
        <f t="shared" si="3"/>
        <v>11</v>
      </c>
      <c r="M12" s="80">
        <f t="shared" si="3"/>
        <v>0</v>
      </c>
      <c r="N12" s="81">
        <f t="shared" si="0"/>
        <v>11</v>
      </c>
      <c r="O12" s="73"/>
      <c r="P12" s="73"/>
      <c r="Q12" s="73"/>
    </row>
    <row r="13" spans="1:17" ht="13.5" customHeight="1" x14ac:dyDescent="0.25">
      <c r="A13" s="279" t="s">
        <v>284</v>
      </c>
      <c r="B13" s="280" t="s">
        <v>142</v>
      </c>
      <c r="C13" s="74" t="s">
        <v>146</v>
      </c>
      <c r="D13" s="82">
        <v>0</v>
      </c>
      <c r="E13" s="82">
        <v>0</v>
      </c>
      <c r="F13" s="82">
        <v>0</v>
      </c>
      <c r="G13" s="82">
        <v>2</v>
      </c>
      <c r="H13" s="82">
        <v>0</v>
      </c>
      <c r="I13" s="82">
        <v>0</v>
      </c>
      <c r="J13" s="75">
        <v>0</v>
      </c>
      <c r="K13" s="75">
        <v>0</v>
      </c>
      <c r="L13" s="82">
        <v>0</v>
      </c>
      <c r="M13" s="82">
        <v>0</v>
      </c>
      <c r="N13" s="76">
        <f t="shared" si="0"/>
        <v>2</v>
      </c>
      <c r="O13" s="83">
        <f>IF(OR(D13="",E13="",F13="",G13="",H13="",I13="",J13="",K13="",L13="",M13="",D14="",E14="",F14="",G14="",H14="",I14="",J14="",K14="",L14="",M14=""),1,0)</f>
        <v>0</v>
      </c>
      <c r="P13" s="73"/>
      <c r="Q13" s="73"/>
    </row>
    <row r="14" spans="1:17" ht="13.5" customHeight="1" x14ac:dyDescent="0.25">
      <c r="A14" s="279"/>
      <c r="B14" s="280"/>
      <c r="C14" s="77" t="s">
        <v>147</v>
      </c>
      <c r="D14" s="84">
        <v>0</v>
      </c>
      <c r="E14" s="84">
        <v>0</v>
      </c>
      <c r="F14" s="84">
        <v>0</v>
      </c>
      <c r="G14" s="84">
        <v>1</v>
      </c>
      <c r="H14" s="84">
        <v>0</v>
      </c>
      <c r="I14" s="84">
        <v>0</v>
      </c>
      <c r="J14" s="78">
        <v>0</v>
      </c>
      <c r="K14" s="78">
        <v>0</v>
      </c>
      <c r="L14" s="84">
        <v>0</v>
      </c>
      <c r="M14" s="84">
        <v>0</v>
      </c>
      <c r="N14" s="79">
        <f t="shared" si="0"/>
        <v>1</v>
      </c>
      <c r="O14" s="73"/>
      <c r="P14" s="73"/>
      <c r="Q14" s="73"/>
    </row>
    <row r="15" spans="1:17" ht="13.5" customHeight="1" x14ac:dyDescent="0.25">
      <c r="A15" s="279"/>
      <c r="B15" s="280"/>
      <c r="C15" s="80" t="s">
        <v>148</v>
      </c>
      <c r="D15" s="80">
        <f t="shared" ref="D15:M15" si="4">SUM(D13,D14)</f>
        <v>0</v>
      </c>
      <c r="E15" s="80">
        <f t="shared" si="4"/>
        <v>0</v>
      </c>
      <c r="F15" s="80">
        <f t="shared" si="4"/>
        <v>0</v>
      </c>
      <c r="G15" s="80">
        <f t="shared" si="4"/>
        <v>3</v>
      </c>
      <c r="H15" s="80">
        <f t="shared" si="4"/>
        <v>0</v>
      </c>
      <c r="I15" s="80">
        <f t="shared" si="4"/>
        <v>0</v>
      </c>
      <c r="J15" s="80">
        <f t="shared" si="4"/>
        <v>0</v>
      </c>
      <c r="K15" s="80">
        <f t="shared" si="4"/>
        <v>0</v>
      </c>
      <c r="L15" s="80">
        <f t="shared" si="4"/>
        <v>0</v>
      </c>
      <c r="M15" s="80">
        <f t="shared" si="4"/>
        <v>0</v>
      </c>
      <c r="N15" s="81">
        <f t="shared" si="0"/>
        <v>3</v>
      </c>
      <c r="O15" s="73"/>
      <c r="P15" s="73"/>
      <c r="Q15" s="73"/>
    </row>
    <row r="16" spans="1:17" ht="22.5" customHeight="1" x14ac:dyDescent="0.25">
      <c r="A16" s="216" t="s">
        <v>285</v>
      </c>
      <c r="B16" s="297" t="s">
        <v>143</v>
      </c>
      <c r="C16" s="297"/>
      <c r="D16" s="87">
        <f t="shared" ref="D16:N16" si="5">SUM(D15,D9,D12,D6)</f>
        <v>0</v>
      </c>
      <c r="E16" s="87">
        <f t="shared" si="5"/>
        <v>1</v>
      </c>
      <c r="F16" s="87">
        <f t="shared" si="5"/>
        <v>0</v>
      </c>
      <c r="G16" s="87">
        <f t="shared" si="5"/>
        <v>5</v>
      </c>
      <c r="H16" s="87">
        <f t="shared" si="5"/>
        <v>0</v>
      </c>
      <c r="I16" s="87">
        <f t="shared" si="5"/>
        <v>0</v>
      </c>
      <c r="J16" s="87">
        <f t="shared" si="5"/>
        <v>0</v>
      </c>
      <c r="K16" s="87">
        <f t="shared" si="5"/>
        <v>0</v>
      </c>
      <c r="L16" s="87">
        <f t="shared" si="5"/>
        <v>13</v>
      </c>
      <c r="M16" s="87">
        <f t="shared" si="5"/>
        <v>0</v>
      </c>
      <c r="N16" s="88">
        <f t="shared" si="5"/>
        <v>19</v>
      </c>
      <c r="O16" s="83"/>
      <c r="P16" s="73"/>
      <c r="Q16" s="73"/>
    </row>
    <row r="17" spans="1:28" x14ac:dyDescent="0.25">
      <c r="A17" s="145"/>
      <c r="B17" s="145"/>
      <c r="C17" s="145"/>
      <c r="D17" s="145"/>
      <c r="E17" s="145"/>
      <c r="F17" s="145"/>
      <c r="G17" s="145"/>
      <c r="H17" s="145"/>
      <c r="I17" s="145"/>
      <c r="J17" s="145"/>
      <c r="K17" s="145"/>
      <c r="L17" s="145"/>
      <c r="M17" s="145"/>
      <c r="N17" s="145"/>
      <c r="O17" s="73"/>
      <c r="P17" s="73"/>
      <c r="Q17" s="73"/>
      <c r="R17" s="145"/>
      <c r="S17" s="145"/>
      <c r="T17" s="145"/>
      <c r="U17" s="145"/>
      <c r="V17" s="145"/>
      <c r="W17" s="145"/>
      <c r="X17" s="145"/>
      <c r="Y17" s="145"/>
      <c r="Z17" s="145"/>
      <c r="AA17" s="145"/>
      <c r="AB17" s="145"/>
    </row>
    <row r="18" spans="1:28" ht="13.5" customHeight="1" x14ac:dyDescent="0.25">
      <c r="A18" s="90" t="s">
        <v>286</v>
      </c>
      <c r="B18" s="90"/>
      <c r="C18" s="91"/>
      <c r="D18" s="91"/>
      <c r="E18" s="91"/>
      <c r="F18" s="91"/>
      <c r="G18" s="91"/>
      <c r="H18" s="91"/>
      <c r="I18" s="91"/>
      <c r="J18" s="91"/>
      <c r="K18" s="91"/>
      <c r="L18" s="91"/>
      <c r="M18" s="92"/>
      <c r="N18" s="93"/>
      <c r="O18" s="73"/>
      <c r="P18" s="85"/>
      <c r="Q18" s="73"/>
      <c r="R18" s="145"/>
      <c r="S18" s="145"/>
      <c r="T18" s="145"/>
      <c r="U18" s="145"/>
      <c r="V18" s="145"/>
      <c r="W18" s="145"/>
      <c r="X18" s="145"/>
      <c r="Y18" s="145"/>
      <c r="Z18" s="145"/>
      <c r="AA18" s="145"/>
      <c r="AB18" s="145"/>
    </row>
    <row r="19" spans="1:28" ht="13.5" customHeight="1" x14ac:dyDescent="0.25">
      <c r="A19" s="295" t="s">
        <v>287</v>
      </c>
      <c r="B19" s="295"/>
      <c r="C19" s="295"/>
      <c r="D19" s="295"/>
      <c r="E19" s="295"/>
      <c r="F19" s="295"/>
      <c r="G19" s="295"/>
      <c r="H19" s="295"/>
      <c r="I19" s="295"/>
      <c r="J19" s="295"/>
      <c r="K19" s="295"/>
      <c r="L19" s="295"/>
      <c r="M19" s="295"/>
      <c r="N19" s="295"/>
      <c r="O19" s="129" t="str">
        <f>IF(AND(N15&lt;&gt;0,A19=""),"ERRO","OK")</f>
        <v>OK</v>
      </c>
      <c r="P19" s="85"/>
      <c r="Q19" s="73"/>
      <c r="R19" s="145"/>
      <c r="S19" s="145"/>
      <c r="T19" s="145"/>
      <c r="U19" s="145"/>
      <c r="V19" s="145"/>
      <c r="W19" s="145"/>
      <c r="X19" s="145"/>
      <c r="Y19" s="145"/>
      <c r="Z19" s="145"/>
      <c r="AA19" s="145"/>
      <c r="AB19" s="145"/>
    </row>
    <row r="20" spans="1:28" s="119" customFormat="1" ht="13.5" customHeight="1" x14ac:dyDescent="0.2">
      <c r="A20" s="90" t="s">
        <v>184</v>
      </c>
      <c r="B20" s="92"/>
      <c r="C20" s="118"/>
      <c r="G20" s="166"/>
      <c r="H20" s="166"/>
      <c r="I20" s="166"/>
      <c r="J20" s="166"/>
      <c r="K20" s="166"/>
      <c r="N20" s="93"/>
      <c r="P20" s="144"/>
      <c r="Q20" s="144"/>
      <c r="R20" s="144"/>
      <c r="S20" s="144"/>
      <c r="T20" s="144"/>
      <c r="U20" s="144"/>
      <c r="V20" s="144"/>
      <c r="W20" s="144"/>
      <c r="X20" s="144"/>
      <c r="Y20" s="144"/>
      <c r="Z20" s="121"/>
      <c r="AA20" s="121"/>
      <c r="AB20" s="121"/>
    </row>
    <row r="21" spans="1:28" s="119" customFormat="1" ht="19.5" customHeight="1" x14ac:dyDescent="0.2">
      <c r="A21" s="275" t="s">
        <v>288</v>
      </c>
      <c r="B21" s="275"/>
      <c r="C21" s="275"/>
      <c r="D21" s="275"/>
      <c r="E21" s="275"/>
      <c r="F21" s="275"/>
      <c r="G21" s="275"/>
      <c r="H21" s="275"/>
      <c r="I21" s="275"/>
      <c r="J21" s="275"/>
      <c r="K21" s="275"/>
      <c r="L21" s="275"/>
      <c r="M21" s="275"/>
      <c r="N21" s="275"/>
      <c r="O21" s="123"/>
      <c r="P21" s="123"/>
      <c r="Q21" s="144"/>
      <c r="R21" s="144"/>
      <c r="S21" s="144"/>
      <c r="T21" s="144"/>
      <c r="U21" s="144"/>
      <c r="V21" s="144"/>
      <c r="W21" s="144"/>
      <c r="X21" s="144"/>
      <c r="Y21" s="144"/>
      <c r="Z21" s="121"/>
      <c r="AA21" s="121"/>
      <c r="AB21" s="121"/>
    </row>
    <row r="22" spans="1:28" ht="13.5" customHeight="1" x14ac:dyDescent="0.2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row>
    <row r="23" spans="1:28" ht="13.5" customHeight="1" x14ac:dyDescent="0.25">
      <c r="A23" s="90" t="s">
        <v>194</v>
      </c>
      <c r="B23" s="92"/>
      <c r="C23" s="118"/>
      <c r="D23" s="119"/>
      <c r="E23" s="119"/>
      <c r="F23" s="119"/>
      <c r="G23" s="119"/>
      <c r="H23" s="119"/>
      <c r="I23" s="119"/>
      <c r="J23" s="119"/>
      <c r="K23" s="119"/>
      <c r="L23" s="119"/>
      <c r="M23" s="119"/>
      <c r="N23" s="93"/>
      <c r="O23" s="145"/>
      <c r="P23" s="145"/>
      <c r="Q23" s="145"/>
      <c r="R23" s="145"/>
      <c r="S23" s="145"/>
      <c r="T23" s="145"/>
      <c r="U23" s="145"/>
      <c r="V23" s="145"/>
      <c r="W23" s="145"/>
      <c r="X23" s="145"/>
      <c r="Y23" s="145"/>
      <c r="Z23" s="145"/>
      <c r="AA23" s="145"/>
      <c r="AB23" s="145"/>
    </row>
    <row r="24" spans="1:28" ht="61.5" customHeight="1" x14ac:dyDescent="0.25">
      <c r="A24" s="276"/>
      <c r="B24" s="276"/>
      <c r="C24" s="276"/>
      <c r="D24" s="276"/>
      <c r="E24" s="276"/>
      <c r="F24" s="276"/>
      <c r="G24" s="276"/>
      <c r="H24" s="276"/>
      <c r="I24" s="276"/>
      <c r="J24" s="276"/>
      <c r="K24" s="276"/>
      <c r="L24" s="276"/>
      <c r="M24" s="276"/>
      <c r="N24" s="276"/>
      <c r="O24" s="145"/>
      <c r="P24" s="145"/>
      <c r="Q24" s="145"/>
      <c r="R24" s="145"/>
      <c r="S24" s="145"/>
      <c r="T24" s="145"/>
      <c r="U24" s="145"/>
      <c r="V24" s="145"/>
      <c r="W24" s="145"/>
      <c r="X24" s="145"/>
      <c r="Y24" s="145"/>
      <c r="Z24" s="145"/>
      <c r="AA24" s="145"/>
      <c r="AB24" s="145"/>
    </row>
  </sheetData>
  <sheetProtection password="CA77" sheet="1" objects="1" scenarios="1" formatCells="0"/>
  <mergeCells count="13">
    <mergeCell ref="B3:C3"/>
    <mergeCell ref="A4:A6"/>
    <mergeCell ref="B4:B6"/>
    <mergeCell ref="A7:A9"/>
    <mergeCell ref="B7:B9"/>
    <mergeCell ref="A19:N19"/>
    <mergeCell ref="A21:N21"/>
    <mergeCell ref="A24:N24"/>
    <mergeCell ref="A10:A12"/>
    <mergeCell ref="B10:B12"/>
    <mergeCell ref="A13:A15"/>
    <mergeCell ref="B13:B15"/>
    <mergeCell ref="B16:C16"/>
  </mergeCells>
  <printOptions horizontalCentered="1"/>
  <pageMargins left="0.25" right="0.22013888888888899" top="0.57013888888888897" bottom="0.29027777777777802" header="0.27986111111111101" footer="0.51180555555555496"/>
  <pageSetup firstPageNumber="0" orientation="landscape" horizontalDpi="300" verticalDpi="300" r:id="rId1"/>
  <headerFooter>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K20"/>
  <sheetViews>
    <sheetView showGridLines="0" showRowColHeaders="0" zoomScaleNormal="100" workbookViewId="0">
      <selection activeCell="L11" sqref="L11"/>
    </sheetView>
  </sheetViews>
  <sheetFormatPr defaultRowHeight="13.2" x14ac:dyDescent="0.25"/>
  <cols>
    <col min="1" max="1" width="8.5546875" style="22" customWidth="1"/>
    <col min="2" max="2" width="30.109375" style="22" customWidth="1"/>
    <col min="3" max="13" width="7.6640625" style="22" customWidth="1"/>
    <col min="14" max="15" width="8.109375" style="22" customWidth="1"/>
    <col min="16"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IF(Validação!E30="Preenchido","","Mensagem: " &amp; Validação!E30 &amp; "! " &amp; Validação!E31)</f>
        <v/>
      </c>
      <c r="B2" s="67"/>
      <c r="C2" s="67"/>
      <c r="D2" s="67"/>
      <c r="E2" s="67"/>
      <c r="F2" s="67"/>
      <c r="G2" s="128"/>
      <c r="H2" s="128"/>
      <c r="I2" s="128"/>
      <c r="J2" s="128"/>
      <c r="K2" s="128"/>
      <c r="M2" s="128"/>
      <c r="P2" s="127"/>
      <c r="Q2" s="128"/>
    </row>
    <row r="3" spans="1:28" ht="87" customHeight="1" x14ac:dyDescent="0.25">
      <c r="A3" s="233" t="s">
        <v>289</v>
      </c>
      <c r="B3" s="168" t="s">
        <v>290</v>
      </c>
      <c r="C3" s="70" t="s">
        <v>219</v>
      </c>
      <c r="D3" s="71" t="s">
        <v>134</v>
      </c>
      <c r="E3" s="70" t="s">
        <v>220</v>
      </c>
      <c r="F3" s="70" t="s">
        <v>221</v>
      </c>
      <c r="G3" s="70" t="s">
        <v>176</v>
      </c>
      <c r="H3" s="70" t="s">
        <v>177</v>
      </c>
      <c r="I3" s="70" t="s">
        <v>139</v>
      </c>
      <c r="J3" s="70" t="s">
        <v>140</v>
      </c>
      <c r="K3" s="70" t="s">
        <v>141</v>
      </c>
      <c r="L3" s="70" t="s">
        <v>142</v>
      </c>
      <c r="M3" s="72" t="s">
        <v>143</v>
      </c>
      <c r="N3" s="145"/>
      <c r="O3" s="145"/>
      <c r="P3" s="145"/>
      <c r="Q3" s="145"/>
      <c r="R3" s="145"/>
      <c r="S3" s="145"/>
      <c r="T3" s="145"/>
      <c r="U3" s="145"/>
      <c r="V3" s="145"/>
      <c r="W3" s="145"/>
      <c r="X3" s="145"/>
      <c r="Y3" s="145"/>
      <c r="Z3" s="145"/>
      <c r="AA3" s="145"/>
      <c r="AB3" s="145"/>
    </row>
    <row r="4" spans="1:28" ht="22.5" customHeight="1" x14ac:dyDescent="0.25">
      <c r="A4" s="218" t="s">
        <v>291</v>
      </c>
      <c r="B4" s="226" t="s">
        <v>292</v>
      </c>
      <c r="C4" s="223">
        <v>0</v>
      </c>
      <c r="D4" s="223">
        <v>0</v>
      </c>
      <c r="E4" s="223">
        <v>0</v>
      </c>
      <c r="F4" s="223">
        <v>0</v>
      </c>
      <c r="G4" s="223">
        <v>0</v>
      </c>
      <c r="H4" s="223">
        <v>0</v>
      </c>
      <c r="I4" s="234">
        <v>0</v>
      </c>
      <c r="J4" s="234">
        <v>0</v>
      </c>
      <c r="K4" s="223">
        <v>0</v>
      </c>
      <c r="L4" s="223">
        <v>0</v>
      </c>
      <c r="M4" s="235">
        <f t="shared" ref="M4:M12" si="0">SUM(C4:L4)</f>
        <v>0</v>
      </c>
      <c r="N4" s="83">
        <f t="shared" ref="N4:N11" si="1">IF(OR(K4="",L4=""),1,0)</f>
        <v>0</v>
      </c>
      <c r="O4" s="83">
        <f>SUM(N4,N5,N6,N7,N8,N9,N10,N11)</f>
        <v>0</v>
      </c>
      <c r="P4" s="89"/>
      <c r="Q4" s="145"/>
      <c r="R4" s="145"/>
      <c r="S4" s="145"/>
      <c r="T4" s="145"/>
      <c r="U4" s="145"/>
      <c r="V4" s="145"/>
      <c r="W4" s="145"/>
      <c r="X4" s="145"/>
      <c r="Y4" s="145"/>
      <c r="Z4" s="145"/>
      <c r="AA4" s="145"/>
      <c r="AB4" s="145"/>
    </row>
    <row r="5" spans="1:28" ht="22.5" customHeight="1" x14ac:dyDescent="0.25">
      <c r="A5" s="218" t="s">
        <v>293</v>
      </c>
      <c r="B5" s="226" t="s">
        <v>294</v>
      </c>
      <c r="C5" s="223">
        <v>0</v>
      </c>
      <c r="D5" s="223">
        <v>0</v>
      </c>
      <c r="E5" s="223">
        <v>0</v>
      </c>
      <c r="F5" s="223">
        <v>0</v>
      </c>
      <c r="G5" s="223">
        <v>0</v>
      </c>
      <c r="H5" s="223">
        <v>0</v>
      </c>
      <c r="I5" s="234">
        <v>0</v>
      </c>
      <c r="J5" s="234">
        <v>0</v>
      </c>
      <c r="K5" s="223">
        <v>0</v>
      </c>
      <c r="L5" s="223">
        <v>0</v>
      </c>
      <c r="M5" s="235">
        <f t="shared" si="0"/>
        <v>0</v>
      </c>
      <c r="N5" s="83">
        <f t="shared" si="1"/>
        <v>0</v>
      </c>
      <c r="O5" s="83"/>
      <c r="P5" s="145"/>
      <c r="Q5" s="145"/>
      <c r="R5" s="145"/>
      <c r="S5" s="145"/>
      <c r="T5" s="145"/>
      <c r="U5" s="145"/>
      <c r="V5" s="145"/>
      <c r="W5" s="145"/>
      <c r="X5" s="145"/>
      <c r="Y5" s="145"/>
      <c r="Z5" s="145"/>
      <c r="AA5" s="145"/>
      <c r="AB5" s="145"/>
    </row>
    <row r="6" spans="1:28" ht="22.5" customHeight="1" x14ac:dyDescent="0.25">
      <c r="A6" s="218" t="s">
        <v>295</v>
      </c>
      <c r="B6" s="226" t="s">
        <v>296</v>
      </c>
      <c r="C6" s="223">
        <v>0</v>
      </c>
      <c r="D6" s="223">
        <v>0</v>
      </c>
      <c r="E6" s="223">
        <v>0</v>
      </c>
      <c r="F6" s="223">
        <v>0</v>
      </c>
      <c r="G6" s="223">
        <v>0</v>
      </c>
      <c r="H6" s="223">
        <v>0</v>
      </c>
      <c r="I6" s="234">
        <v>0</v>
      </c>
      <c r="J6" s="234">
        <v>0</v>
      </c>
      <c r="K6" s="223">
        <v>0</v>
      </c>
      <c r="L6" s="223">
        <v>0</v>
      </c>
      <c r="M6" s="235">
        <f t="shared" si="0"/>
        <v>0</v>
      </c>
      <c r="N6" s="83">
        <f t="shared" si="1"/>
        <v>0</v>
      </c>
      <c r="O6" s="85"/>
      <c r="P6" s="145"/>
      <c r="Q6" s="145"/>
      <c r="R6" s="145"/>
      <c r="S6" s="145"/>
      <c r="T6" s="145"/>
      <c r="U6" s="145"/>
      <c r="V6" s="145"/>
      <c r="W6" s="145"/>
      <c r="X6" s="145"/>
      <c r="Y6" s="145"/>
      <c r="Z6" s="145"/>
      <c r="AA6" s="145"/>
      <c r="AB6" s="145"/>
    </row>
    <row r="7" spans="1:28" ht="22.5" customHeight="1" x14ac:dyDescent="0.25">
      <c r="A7" s="218" t="s">
        <v>297</v>
      </c>
      <c r="B7" s="226" t="s">
        <v>298</v>
      </c>
      <c r="C7" s="223">
        <v>0</v>
      </c>
      <c r="D7" s="223">
        <v>0</v>
      </c>
      <c r="E7" s="223">
        <v>0</v>
      </c>
      <c r="F7" s="223">
        <v>0</v>
      </c>
      <c r="G7" s="223">
        <v>0</v>
      </c>
      <c r="H7" s="223">
        <v>0</v>
      </c>
      <c r="I7" s="234">
        <v>0</v>
      </c>
      <c r="J7" s="234">
        <v>0</v>
      </c>
      <c r="K7" s="223">
        <v>0</v>
      </c>
      <c r="L7" s="223">
        <v>0</v>
      </c>
      <c r="M7" s="235">
        <f t="shared" si="0"/>
        <v>0</v>
      </c>
      <c r="N7" s="83">
        <f t="shared" si="1"/>
        <v>0</v>
      </c>
      <c r="O7" s="85"/>
      <c r="P7" s="145"/>
      <c r="Q7" s="145"/>
      <c r="R7" s="145"/>
      <c r="S7" s="145"/>
      <c r="T7" s="145"/>
      <c r="U7" s="145"/>
      <c r="V7" s="145"/>
      <c r="W7" s="145"/>
      <c r="X7" s="145"/>
      <c r="Y7" s="145"/>
      <c r="Z7" s="145"/>
      <c r="AA7" s="145"/>
      <c r="AB7" s="145"/>
    </row>
    <row r="8" spans="1:28" ht="22.5" customHeight="1" x14ac:dyDescent="0.25">
      <c r="A8" s="218" t="s">
        <v>299</v>
      </c>
      <c r="B8" s="226" t="s">
        <v>300</v>
      </c>
      <c r="C8" s="223">
        <v>0</v>
      </c>
      <c r="D8" s="223">
        <v>0</v>
      </c>
      <c r="E8" s="223">
        <v>0</v>
      </c>
      <c r="F8" s="223">
        <v>0</v>
      </c>
      <c r="G8" s="223">
        <v>0</v>
      </c>
      <c r="H8" s="223">
        <v>0</v>
      </c>
      <c r="I8" s="234">
        <v>0</v>
      </c>
      <c r="J8" s="234">
        <v>0</v>
      </c>
      <c r="K8" s="223">
        <v>0</v>
      </c>
      <c r="L8" s="223">
        <v>0</v>
      </c>
      <c r="M8" s="235">
        <f t="shared" si="0"/>
        <v>0</v>
      </c>
      <c r="N8" s="83">
        <f t="shared" si="1"/>
        <v>0</v>
      </c>
      <c r="O8" s="73"/>
      <c r="P8" s="145"/>
      <c r="Q8" s="145"/>
      <c r="R8" s="145"/>
      <c r="S8" s="145"/>
      <c r="T8" s="145"/>
      <c r="U8" s="145"/>
      <c r="V8" s="145"/>
      <c r="W8" s="145"/>
      <c r="X8" s="145"/>
      <c r="Y8" s="145"/>
      <c r="Z8" s="145"/>
      <c r="AA8" s="145"/>
      <c r="AB8" s="145"/>
    </row>
    <row r="9" spans="1:28" ht="22.5" customHeight="1" x14ac:dyDescent="0.25">
      <c r="A9" s="218" t="s">
        <v>301</v>
      </c>
      <c r="B9" s="226" t="s">
        <v>302</v>
      </c>
      <c r="C9" s="223">
        <v>0</v>
      </c>
      <c r="D9" s="223">
        <v>0</v>
      </c>
      <c r="E9" s="223">
        <v>0</v>
      </c>
      <c r="F9" s="223">
        <v>0</v>
      </c>
      <c r="G9" s="223">
        <v>0</v>
      </c>
      <c r="H9" s="223">
        <v>0</v>
      </c>
      <c r="I9" s="234">
        <v>0</v>
      </c>
      <c r="J9" s="234">
        <v>0</v>
      </c>
      <c r="K9" s="223">
        <v>0</v>
      </c>
      <c r="L9" s="223">
        <v>0</v>
      </c>
      <c r="M9" s="235">
        <f t="shared" si="0"/>
        <v>0</v>
      </c>
      <c r="N9" s="83">
        <f t="shared" si="1"/>
        <v>0</v>
      </c>
      <c r="O9" s="73"/>
      <c r="P9" s="145"/>
      <c r="Q9" s="145"/>
      <c r="R9" s="145"/>
      <c r="S9" s="145"/>
      <c r="T9" s="145"/>
      <c r="U9" s="145"/>
      <c r="V9" s="145"/>
      <c r="W9" s="145"/>
      <c r="X9" s="145"/>
      <c r="Y9" s="145"/>
      <c r="Z9" s="145"/>
      <c r="AA9" s="145"/>
      <c r="AB9" s="145"/>
    </row>
    <row r="10" spans="1:28" ht="22.5" customHeight="1" x14ac:dyDescent="0.25">
      <c r="A10" s="218" t="s">
        <v>303</v>
      </c>
      <c r="B10" s="226" t="s">
        <v>304</v>
      </c>
      <c r="C10" s="223">
        <v>0</v>
      </c>
      <c r="D10" s="223">
        <v>0</v>
      </c>
      <c r="E10" s="223">
        <v>0</v>
      </c>
      <c r="F10" s="223">
        <v>0</v>
      </c>
      <c r="G10" s="223">
        <v>0</v>
      </c>
      <c r="H10" s="223">
        <v>0</v>
      </c>
      <c r="I10" s="234">
        <v>0</v>
      </c>
      <c r="J10" s="234">
        <v>0</v>
      </c>
      <c r="K10" s="223">
        <v>0</v>
      </c>
      <c r="L10" s="223">
        <v>0</v>
      </c>
      <c r="M10" s="235">
        <f t="shared" si="0"/>
        <v>0</v>
      </c>
      <c r="N10" s="83">
        <f t="shared" si="1"/>
        <v>0</v>
      </c>
      <c r="O10" s="73"/>
      <c r="P10" s="145"/>
      <c r="Q10" s="145"/>
      <c r="R10" s="145"/>
      <c r="S10" s="145"/>
      <c r="T10" s="145"/>
      <c r="U10" s="145"/>
      <c r="V10" s="145"/>
      <c r="W10" s="145"/>
      <c r="X10" s="145"/>
      <c r="Y10" s="145"/>
      <c r="Z10" s="145"/>
      <c r="AA10" s="145"/>
      <c r="AB10" s="145"/>
    </row>
    <row r="11" spans="1:28" ht="22.5" customHeight="1" x14ac:dyDescent="0.25">
      <c r="A11" s="218" t="s">
        <v>305</v>
      </c>
      <c r="B11" s="226" t="s">
        <v>142</v>
      </c>
      <c r="C11" s="223">
        <v>0</v>
      </c>
      <c r="D11" s="223">
        <v>0</v>
      </c>
      <c r="E11" s="223">
        <v>0</v>
      </c>
      <c r="F11" s="223">
        <v>0</v>
      </c>
      <c r="G11" s="223">
        <v>0</v>
      </c>
      <c r="H11" s="223">
        <v>0</v>
      </c>
      <c r="I11" s="234">
        <v>0</v>
      </c>
      <c r="J11" s="234">
        <v>0</v>
      </c>
      <c r="K11" s="223">
        <v>0</v>
      </c>
      <c r="L11" s="223">
        <v>0</v>
      </c>
      <c r="M11" s="235">
        <f t="shared" si="0"/>
        <v>0</v>
      </c>
      <c r="N11" s="83">
        <f t="shared" si="1"/>
        <v>0</v>
      </c>
      <c r="O11" s="73"/>
      <c r="P11" s="145"/>
      <c r="Q11" s="145"/>
      <c r="R11" s="145"/>
      <c r="S11" s="145"/>
      <c r="T11" s="145"/>
      <c r="U11" s="145"/>
      <c r="V11" s="145"/>
      <c r="W11" s="145"/>
      <c r="X11" s="145"/>
      <c r="Y11" s="145"/>
      <c r="Z11" s="145"/>
      <c r="AA11" s="145"/>
      <c r="AB11" s="145"/>
    </row>
    <row r="12" spans="1:28" ht="22.5" customHeight="1" x14ac:dyDescent="0.25">
      <c r="A12" s="216" t="s">
        <v>306</v>
      </c>
      <c r="B12" s="225" t="s">
        <v>143</v>
      </c>
      <c r="C12" s="87">
        <f t="shared" ref="C12:L12" si="2">SUM(C4:C11)</f>
        <v>0</v>
      </c>
      <c r="D12" s="87">
        <f t="shared" si="2"/>
        <v>0</v>
      </c>
      <c r="E12" s="87">
        <f t="shared" si="2"/>
        <v>0</v>
      </c>
      <c r="F12" s="87">
        <f t="shared" si="2"/>
        <v>0</v>
      </c>
      <c r="G12" s="87">
        <f t="shared" si="2"/>
        <v>0</v>
      </c>
      <c r="H12" s="87">
        <f t="shared" si="2"/>
        <v>0</v>
      </c>
      <c r="I12" s="87">
        <f t="shared" si="2"/>
        <v>0</v>
      </c>
      <c r="J12" s="87">
        <f t="shared" si="2"/>
        <v>0</v>
      </c>
      <c r="K12" s="87">
        <f t="shared" si="2"/>
        <v>0</v>
      </c>
      <c r="L12" s="87">
        <f t="shared" si="2"/>
        <v>0</v>
      </c>
      <c r="M12" s="88">
        <f t="shared" si="0"/>
        <v>0</v>
      </c>
      <c r="N12" s="145"/>
      <c r="O12" s="145"/>
      <c r="P12" s="145"/>
      <c r="Q12" s="145"/>
      <c r="R12" s="145"/>
      <c r="S12" s="145"/>
      <c r="T12" s="145"/>
      <c r="U12" s="145"/>
      <c r="V12" s="145"/>
      <c r="W12" s="145"/>
      <c r="X12" s="145"/>
      <c r="Y12" s="145"/>
      <c r="Z12" s="145"/>
      <c r="AA12" s="145"/>
      <c r="AB12" s="145"/>
    </row>
    <row r="13" spans="1:28" x14ac:dyDescent="0.25">
      <c r="A13" s="145"/>
      <c r="B13" s="73"/>
      <c r="C13" s="129" t="str">
        <f>IF(SUM(C4:C11)&lt;&gt;Saídas!D6,"ERRO","OK")</f>
        <v>OK</v>
      </c>
      <c r="D13" s="129" t="str">
        <f>IF(SUM(D4:D11)&lt;&gt;Saídas!E6,"ERRO","OK")</f>
        <v>OK</v>
      </c>
      <c r="E13" s="129" t="str">
        <f>IF(SUM(E4:E11)&lt;&gt;Saídas!F6,"ERRO","OK")</f>
        <v>OK</v>
      </c>
      <c r="F13" s="129" t="str">
        <f>IF(SUM(F4:F11)&lt;&gt;Saídas!G6,"ERRO","OK")</f>
        <v>OK</v>
      </c>
      <c r="G13" s="129" t="str">
        <f>IF(SUM(G4:G11)&lt;&gt;Saídas!H6,"ERRO","OK")</f>
        <v>OK</v>
      </c>
      <c r="H13" s="129" t="str">
        <f>IF(SUM(H4:H11)&lt;&gt;Saídas!I6,"ERRO","OK")</f>
        <v>OK</v>
      </c>
      <c r="I13" s="129" t="str">
        <f>IF(SUM(I4:I11)&lt;&gt;Saídas!J6,"ERRO","OK")</f>
        <v>OK</v>
      </c>
      <c r="J13" s="129" t="str">
        <f>IF(SUM(J4:J11)&lt;&gt;Saídas!K6,"ERRO","OK")</f>
        <v>OK</v>
      </c>
      <c r="K13" s="129" t="str">
        <f>IF(SUM(K4:K11)&lt;&gt;Saídas!L6,"ERRO","OK")</f>
        <v>OK</v>
      </c>
      <c r="L13" s="129" t="str">
        <f>IF(SUM(L4:L11)&lt;&gt;Saídas!M6,"ERRO","OK")</f>
        <v>OK</v>
      </c>
      <c r="M13" s="145"/>
      <c r="N13" s="145"/>
      <c r="O13" s="145"/>
      <c r="P13" s="145"/>
      <c r="Q13" s="145"/>
      <c r="R13" s="145"/>
      <c r="S13" s="145"/>
      <c r="T13" s="145"/>
      <c r="U13" s="145"/>
      <c r="V13" s="145"/>
      <c r="W13" s="145"/>
      <c r="X13" s="145"/>
      <c r="Y13" s="145"/>
      <c r="Z13" s="145"/>
      <c r="AA13" s="145"/>
      <c r="AB13" s="145"/>
    </row>
    <row r="14" spans="1:28" ht="13.5" customHeight="1" x14ac:dyDescent="0.25">
      <c r="A14" s="90" t="s">
        <v>307</v>
      </c>
      <c r="B14" s="90"/>
      <c r="C14" s="91"/>
      <c r="D14" s="91"/>
      <c r="E14" s="91"/>
      <c r="F14" s="91"/>
      <c r="G14" s="91"/>
      <c r="H14" s="91"/>
      <c r="I14" s="91"/>
      <c r="J14" s="91"/>
      <c r="K14" s="91"/>
      <c r="L14" s="91"/>
      <c r="M14" s="92"/>
      <c r="N14" s="93"/>
      <c r="O14" s="73"/>
      <c r="P14" s="85"/>
      <c r="Q14" s="73"/>
      <c r="R14" s="145"/>
      <c r="S14" s="145"/>
      <c r="T14" s="145"/>
      <c r="U14" s="145"/>
      <c r="V14" s="145"/>
      <c r="W14" s="145"/>
      <c r="X14" s="145"/>
      <c r="Y14" s="145"/>
      <c r="Z14" s="145"/>
      <c r="AA14" s="145"/>
      <c r="AB14" s="145"/>
    </row>
    <row r="15" spans="1:28" ht="13.5" customHeight="1" x14ac:dyDescent="0.25">
      <c r="A15" s="295"/>
      <c r="B15" s="295"/>
      <c r="C15" s="295"/>
      <c r="D15" s="295"/>
      <c r="E15" s="295"/>
      <c r="F15" s="295"/>
      <c r="G15" s="295"/>
      <c r="H15" s="295"/>
      <c r="I15" s="295"/>
      <c r="J15" s="295"/>
      <c r="K15" s="295"/>
      <c r="L15" s="295"/>
      <c r="M15" s="295"/>
      <c r="N15" s="129" t="str">
        <f>IF(AND(M11&lt;&gt;0,A15=""),"ERRO","OK")</f>
        <v>OK</v>
      </c>
      <c r="O15" s="145"/>
      <c r="P15" s="85"/>
      <c r="Q15" s="73"/>
      <c r="R15" s="145"/>
      <c r="S15" s="145"/>
      <c r="T15" s="145"/>
      <c r="U15" s="145"/>
      <c r="V15" s="145"/>
      <c r="W15" s="145"/>
      <c r="X15" s="145"/>
      <c r="Y15" s="145"/>
      <c r="Z15" s="145"/>
      <c r="AA15" s="145"/>
      <c r="AB15" s="145"/>
    </row>
    <row r="16" spans="1:28" s="119" customFormat="1" ht="13.5" customHeight="1" x14ac:dyDescent="0.2">
      <c r="A16" s="90" t="s">
        <v>184</v>
      </c>
      <c r="B16" s="92"/>
      <c r="C16" s="118"/>
      <c r="G16" s="166"/>
      <c r="H16" s="166"/>
      <c r="I16" s="166"/>
      <c r="J16" s="166"/>
      <c r="K16" s="166"/>
      <c r="N16" s="93"/>
      <c r="P16" s="144"/>
      <c r="Q16" s="144"/>
      <c r="R16" s="144"/>
      <c r="S16" s="144"/>
      <c r="T16" s="144"/>
      <c r="U16" s="144"/>
      <c r="V16" s="144"/>
      <c r="W16" s="144"/>
      <c r="X16" s="144"/>
      <c r="Y16" s="144"/>
      <c r="Z16" s="121"/>
      <c r="AA16" s="121"/>
      <c r="AB16" s="121"/>
    </row>
    <row r="17" spans="1:28" s="119" customFormat="1" ht="19.5" customHeight="1" x14ac:dyDescent="0.2">
      <c r="A17" s="293" t="s">
        <v>308</v>
      </c>
      <c r="B17" s="293"/>
      <c r="C17" s="293"/>
      <c r="D17" s="293"/>
      <c r="E17" s="293"/>
      <c r="F17" s="293"/>
      <c r="G17" s="293"/>
      <c r="H17" s="293"/>
      <c r="I17" s="293"/>
      <c r="J17" s="293"/>
      <c r="K17" s="293"/>
      <c r="L17" s="293"/>
      <c r="M17" s="293"/>
      <c r="N17" s="142"/>
      <c r="O17" s="123"/>
      <c r="P17" s="123"/>
      <c r="Q17" s="144"/>
      <c r="R17" s="144"/>
      <c r="S17" s="144"/>
      <c r="T17" s="144"/>
      <c r="U17" s="144"/>
      <c r="V17" s="144"/>
      <c r="W17" s="144"/>
      <c r="X17" s="144"/>
      <c r="Y17" s="144"/>
      <c r="Z17" s="121"/>
      <c r="AA17" s="121"/>
      <c r="AB17" s="121"/>
    </row>
    <row r="18" spans="1:28" ht="13.5" customHeight="1" x14ac:dyDescent="0.2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row>
    <row r="19" spans="1:28" ht="13.5" customHeight="1" x14ac:dyDescent="0.25">
      <c r="A19" s="90" t="s">
        <v>194</v>
      </c>
      <c r="B19" s="92"/>
      <c r="C19" s="118"/>
      <c r="D19" s="119"/>
      <c r="E19" s="119"/>
      <c r="F19" s="119"/>
      <c r="G19" s="119"/>
      <c r="H19" s="119"/>
      <c r="I19" s="119"/>
      <c r="J19" s="119"/>
      <c r="K19" s="119"/>
      <c r="L19" s="119"/>
      <c r="M19" s="119"/>
      <c r="N19" s="93"/>
      <c r="O19" s="145"/>
      <c r="P19" s="145"/>
      <c r="Q19" s="145"/>
      <c r="R19" s="145"/>
      <c r="S19" s="145"/>
      <c r="T19" s="145"/>
      <c r="U19" s="145"/>
      <c r="V19" s="145"/>
      <c r="W19" s="145"/>
      <c r="X19" s="145"/>
      <c r="Y19" s="145"/>
      <c r="Z19" s="145"/>
      <c r="AA19" s="145"/>
      <c r="AB19" s="145"/>
    </row>
    <row r="20" spans="1:28" ht="61.5" customHeight="1" x14ac:dyDescent="0.25">
      <c r="A20" s="288"/>
      <c r="B20" s="288"/>
      <c r="C20" s="288"/>
      <c r="D20" s="288"/>
      <c r="E20" s="288"/>
      <c r="F20" s="288"/>
      <c r="G20" s="288"/>
      <c r="H20" s="288"/>
      <c r="I20" s="288"/>
      <c r="J20" s="288"/>
      <c r="K20" s="288"/>
      <c r="L20" s="288"/>
      <c r="M20" s="288"/>
      <c r="N20" s="146"/>
      <c r="O20" s="145"/>
      <c r="P20" s="145"/>
      <c r="Q20" s="145"/>
      <c r="R20" s="145"/>
      <c r="S20" s="145"/>
      <c r="T20" s="145"/>
      <c r="U20" s="145"/>
      <c r="V20" s="145"/>
      <c r="W20" s="145"/>
      <c r="X20" s="145"/>
      <c r="Y20" s="145"/>
      <c r="Z20" s="145"/>
      <c r="AA20" s="145"/>
      <c r="AB20" s="145"/>
    </row>
  </sheetData>
  <sheetProtection password="CA77" sheet="1" objects="1" scenarios="1" formatCells="0"/>
  <mergeCells count="3">
    <mergeCell ref="A15:M15"/>
    <mergeCell ref="A17:M17"/>
    <mergeCell ref="A20:M20"/>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r:id="rId1"/>
  <headerFooter>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K20"/>
  <sheetViews>
    <sheetView showGridLines="0" showRowColHeaders="0" zoomScaleNormal="100" workbookViewId="0">
      <selection activeCell="K12" sqref="K12"/>
    </sheetView>
  </sheetViews>
  <sheetFormatPr defaultRowHeight="13.2" x14ac:dyDescent="0.25"/>
  <cols>
    <col min="1" max="1" width="8.5546875" style="22" customWidth="1"/>
    <col min="2" max="2" width="30.109375" style="22" customWidth="1"/>
    <col min="3" max="13" width="7.6640625" style="22" customWidth="1"/>
    <col min="14" max="15" width="8.109375" style="22" customWidth="1"/>
    <col min="16"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IF(Validação!E33="Preenchido","","Mensagem: " &amp; Validação!E33&amp; "! " &amp; Validação!E34)</f>
        <v/>
      </c>
      <c r="B2" s="67"/>
      <c r="C2" s="67"/>
      <c r="D2" s="67"/>
      <c r="E2" s="67"/>
      <c r="F2" s="67"/>
      <c r="G2" s="128"/>
      <c r="H2" s="128"/>
      <c r="I2" s="128"/>
      <c r="J2" s="128"/>
      <c r="K2" s="128"/>
      <c r="M2" s="128"/>
      <c r="P2" s="127"/>
      <c r="Q2" s="128"/>
    </row>
    <row r="3" spans="1:28" ht="87" customHeight="1" x14ac:dyDescent="0.25">
      <c r="A3" s="233" t="s">
        <v>309</v>
      </c>
      <c r="B3" s="168" t="s">
        <v>310</v>
      </c>
      <c r="C3" s="70" t="s">
        <v>219</v>
      </c>
      <c r="D3" s="71" t="s">
        <v>134</v>
      </c>
      <c r="E3" s="70" t="s">
        <v>220</v>
      </c>
      <c r="F3" s="70" t="s">
        <v>221</v>
      </c>
      <c r="G3" s="70" t="s">
        <v>176</v>
      </c>
      <c r="H3" s="70" t="s">
        <v>177</v>
      </c>
      <c r="I3" s="70" t="s">
        <v>139</v>
      </c>
      <c r="J3" s="70" t="s">
        <v>140</v>
      </c>
      <c r="K3" s="70" t="s">
        <v>141</v>
      </c>
      <c r="L3" s="70" t="s">
        <v>142</v>
      </c>
      <c r="M3" s="72" t="s">
        <v>143</v>
      </c>
      <c r="N3" s="145"/>
      <c r="O3" s="145"/>
      <c r="P3" s="145"/>
      <c r="Q3" s="145"/>
      <c r="R3" s="145"/>
      <c r="S3" s="145"/>
      <c r="T3" s="145"/>
      <c r="U3" s="145"/>
      <c r="V3" s="145"/>
      <c r="W3" s="145"/>
      <c r="X3" s="145"/>
      <c r="Y3" s="145"/>
      <c r="Z3" s="145"/>
      <c r="AA3" s="145"/>
      <c r="AB3" s="145"/>
    </row>
    <row r="4" spans="1:28" ht="22.5" customHeight="1" x14ac:dyDescent="0.25">
      <c r="A4" s="218" t="s">
        <v>311</v>
      </c>
      <c r="B4" s="226" t="s">
        <v>312</v>
      </c>
      <c r="C4" s="223">
        <v>0</v>
      </c>
      <c r="D4" s="223">
        <v>0</v>
      </c>
      <c r="E4" s="223">
        <v>0</v>
      </c>
      <c r="F4" s="223">
        <v>0</v>
      </c>
      <c r="G4" s="223">
        <v>0</v>
      </c>
      <c r="H4" s="223">
        <v>0</v>
      </c>
      <c r="I4" s="234">
        <v>0</v>
      </c>
      <c r="J4" s="234">
        <v>0</v>
      </c>
      <c r="K4" s="223">
        <v>13</v>
      </c>
      <c r="L4" s="223">
        <v>0</v>
      </c>
      <c r="M4" s="235">
        <f t="shared" ref="M4:M12" si="0">SUM(C4:L4)</f>
        <v>13</v>
      </c>
      <c r="N4" s="83">
        <f t="shared" ref="N4:N11" si="1">IF(OR(K4="",L4=""),1,0)</f>
        <v>0</v>
      </c>
      <c r="O4" s="83">
        <f>SUM(N4,N5,N6,N7,N8,N9,N10,N11)</f>
        <v>0</v>
      </c>
      <c r="P4" s="145"/>
      <c r="Q4" s="145"/>
      <c r="R4" s="145"/>
      <c r="S4" s="145"/>
      <c r="T4" s="145"/>
      <c r="U4" s="145"/>
      <c r="V4" s="145"/>
      <c r="W4" s="145"/>
      <c r="X4" s="145"/>
      <c r="Y4" s="145"/>
      <c r="Z4" s="145"/>
      <c r="AA4" s="145"/>
      <c r="AB4" s="145"/>
    </row>
    <row r="5" spans="1:28" ht="22.5" customHeight="1" x14ac:dyDescent="0.25">
      <c r="A5" s="218" t="s">
        <v>313</v>
      </c>
      <c r="B5" s="226" t="s">
        <v>292</v>
      </c>
      <c r="C5" s="223">
        <v>0</v>
      </c>
      <c r="D5" s="223">
        <v>0</v>
      </c>
      <c r="E5" s="223">
        <v>0</v>
      </c>
      <c r="F5" s="223">
        <v>0</v>
      </c>
      <c r="G5" s="223">
        <v>0</v>
      </c>
      <c r="H5" s="223">
        <v>0</v>
      </c>
      <c r="I5" s="234">
        <v>0</v>
      </c>
      <c r="J5" s="234">
        <v>0</v>
      </c>
      <c r="K5" s="223">
        <v>0</v>
      </c>
      <c r="L5" s="223">
        <v>0</v>
      </c>
      <c r="M5" s="235">
        <f t="shared" si="0"/>
        <v>0</v>
      </c>
      <c r="N5" s="83">
        <f t="shared" si="1"/>
        <v>0</v>
      </c>
      <c r="O5" s="83"/>
      <c r="P5" s="145"/>
      <c r="Q5" s="145"/>
      <c r="R5" s="145"/>
      <c r="S5" s="145"/>
      <c r="T5" s="145"/>
      <c r="U5" s="145"/>
      <c r="V5" s="145"/>
      <c r="W5" s="145"/>
      <c r="X5" s="145"/>
      <c r="Y5" s="145"/>
      <c r="Z5" s="145"/>
      <c r="AA5" s="145"/>
      <c r="AB5" s="145"/>
    </row>
    <row r="6" spans="1:28" ht="22.5" customHeight="1" x14ac:dyDescent="0.25">
      <c r="A6" s="218" t="s">
        <v>314</v>
      </c>
      <c r="B6" s="226" t="s">
        <v>315</v>
      </c>
      <c r="C6" s="223">
        <v>0</v>
      </c>
      <c r="D6" s="223">
        <v>1</v>
      </c>
      <c r="E6" s="223">
        <v>0</v>
      </c>
      <c r="F6" s="223">
        <v>0</v>
      </c>
      <c r="G6" s="223">
        <v>0</v>
      </c>
      <c r="H6" s="223">
        <v>0</v>
      </c>
      <c r="I6" s="234">
        <v>0</v>
      </c>
      <c r="J6" s="234">
        <v>0</v>
      </c>
      <c r="K6" s="223">
        <v>0</v>
      </c>
      <c r="L6" s="223">
        <v>0</v>
      </c>
      <c r="M6" s="235">
        <f t="shared" si="0"/>
        <v>1</v>
      </c>
      <c r="N6" s="83">
        <f t="shared" si="1"/>
        <v>0</v>
      </c>
      <c r="O6" s="85"/>
      <c r="P6" s="145"/>
      <c r="Q6" s="145"/>
      <c r="R6" s="145"/>
      <c r="S6" s="145"/>
      <c r="T6" s="145"/>
      <c r="U6" s="145"/>
      <c r="V6" s="145"/>
      <c r="W6" s="145"/>
      <c r="X6" s="145"/>
      <c r="Y6" s="145"/>
      <c r="Z6" s="145"/>
      <c r="AA6" s="145"/>
      <c r="AB6" s="145"/>
    </row>
    <row r="7" spans="1:28" ht="22.5" customHeight="1" x14ac:dyDescent="0.25">
      <c r="A7" s="218" t="s">
        <v>316</v>
      </c>
      <c r="B7" s="226" t="s">
        <v>317</v>
      </c>
      <c r="C7" s="223">
        <v>0</v>
      </c>
      <c r="D7" s="223">
        <v>0</v>
      </c>
      <c r="E7" s="223">
        <v>0</v>
      </c>
      <c r="F7" s="223">
        <v>0</v>
      </c>
      <c r="G7" s="223">
        <v>0</v>
      </c>
      <c r="H7" s="223">
        <v>0</v>
      </c>
      <c r="I7" s="234">
        <v>0</v>
      </c>
      <c r="J7" s="234">
        <v>0</v>
      </c>
      <c r="K7" s="223">
        <v>0</v>
      </c>
      <c r="L7" s="223">
        <v>0</v>
      </c>
      <c r="M7" s="235">
        <f t="shared" si="0"/>
        <v>0</v>
      </c>
      <c r="N7" s="83">
        <f t="shared" si="1"/>
        <v>0</v>
      </c>
      <c r="O7" s="85"/>
      <c r="P7" s="145"/>
      <c r="Q7" s="145"/>
      <c r="R7" s="145"/>
      <c r="S7" s="145"/>
      <c r="T7" s="145"/>
      <c r="U7" s="145"/>
      <c r="V7" s="145"/>
      <c r="W7" s="145"/>
      <c r="X7" s="145"/>
      <c r="Y7" s="145"/>
      <c r="Z7" s="145"/>
      <c r="AA7" s="145"/>
      <c r="AB7" s="145"/>
    </row>
    <row r="8" spans="1:28" ht="22.5" customHeight="1" x14ac:dyDescent="0.25">
      <c r="A8" s="218" t="s">
        <v>318</v>
      </c>
      <c r="B8" s="226" t="s">
        <v>319</v>
      </c>
      <c r="C8" s="223">
        <v>0</v>
      </c>
      <c r="D8" s="223">
        <v>0</v>
      </c>
      <c r="E8" s="223">
        <v>0</v>
      </c>
      <c r="F8" s="223">
        <v>0</v>
      </c>
      <c r="G8" s="223">
        <v>0</v>
      </c>
      <c r="H8" s="223">
        <v>0</v>
      </c>
      <c r="I8" s="234">
        <v>0</v>
      </c>
      <c r="J8" s="234">
        <v>0</v>
      </c>
      <c r="K8" s="223">
        <v>0</v>
      </c>
      <c r="L8" s="223">
        <v>0</v>
      </c>
      <c r="M8" s="235">
        <f t="shared" si="0"/>
        <v>0</v>
      </c>
      <c r="N8" s="83">
        <f t="shared" si="1"/>
        <v>0</v>
      </c>
      <c r="O8" s="73"/>
      <c r="P8" s="145"/>
      <c r="Q8" s="145"/>
      <c r="R8" s="145"/>
      <c r="S8" s="145"/>
      <c r="T8" s="145"/>
      <c r="U8" s="145"/>
      <c r="V8" s="145"/>
      <c r="W8" s="145"/>
      <c r="X8" s="145"/>
      <c r="Y8" s="145"/>
      <c r="Z8" s="145"/>
      <c r="AA8" s="145"/>
      <c r="AB8" s="145"/>
    </row>
    <row r="9" spans="1:28" ht="22.5" customHeight="1" x14ac:dyDescent="0.25">
      <c r="A9" s="218" t="s">
        <v>320</v>
      </c>
      <c r="B9" s="226" t="s">
        <v>321</v>
      </c>
      <c r="C9" s="223">
        <v>0</v>
      </c>
      <c r="D9" s="223">
        <v>0</v>
      </c>
      <c r="E9" s="223">
        <v>0</v>
      </c>
      <c r="F9" s="223">
        <v>0</v>
      </c>
      <c r="G9" s="223">
        <v>0</v>
      </c>
      <c r="H9" s="223">
        <v>0</v>
      </c>
      <c r="I9" s="234">
        <v>0</v>
      </c>
      <c r="J9" s="234">
        <v>0</v>
      </c>
      <c r="K9" s="223">
        <v>0</v>
      </c>
      <c r="L9" s="223">
        <v>0</v>
      </c>
      <c r="M9" s="235">
        <f t="shared" si="0"/>
        <v>0</v>
      </c>
      <c r="N9" s="83">
        <f t="shared" si="1"/>
        <v>0</v>
      </c>
      <c r="O9" s="73"/>
      <c r="P9" s="145"/>
      <c r="Q9" s="145"/>
      <c r="R9" s="145"/>
      <c r="S9" s="145"/>
      <c r="T9" s="145"/>
      <c r="U9" s="145"/>
      <c r="V9" s="145"/>
      <c r="W9" s="145"/>
      <c r="X9" s="145"/>
      <c r="Y9" s="145"/>
      <c r="Z9" s="145"/>
      <c r="AA9" s="145"/>
      <c r="AB9" s="145"/>
    </row>
    <row r="10" spans="1:28" ht="22.5" customHeight="1" x14ac:dyDescent="0.25">
      <c r="A10" s="218" t="s">
        <v>322</v>
      </c>
      <c r="B10" s="226" t="s">
        <v>323</v>
      </c>
      <c r="C10" s="223">
        <v>0</v>
      </c>
      <c r="D10" s="223">
        <v>0</v>
      </c>
      <c r="E10" s="223">
        <v>0</v>
      </c>
      <c r="F10" s="223">
        <v>0</v>
      </c>
      <c r="G10" s="223">
        <v>0</v>
      </c>
      <c r="H10" s="223">
        <v>0</v>
      </c>
      <c r="I10" s="234">
        <v>0</v>
      </c>
      <c r="J10" s="234">
        <v>0</v>
      </c>
      <c r="K10" s="223">
        <v>0</v>
      </c>
      <c r="L10" s="223">
        <v>0</v>
      </c>
      <c r="M10" s="235">
        <f t="shared" si="0"/>
        <v>0</v>
      </c>
      <c r="N10" s="83">
        <f t="shared" si="1"/>
        <v>0</v>
      </c>
      <c r="O10" s="73"/>
      <c r="P10" s="145"/>
      <c r="Q10" s="145"/>
      <c r="R10" s="145"/>
      <c r="S10" s="145"/>
      <c r="T10" s="145"/>
      <c r="U10" s="145"/>
      <c r="V10" s="145"/>
      <c r="W10" s="145"/>
      <c r="X10" s="145"/>
      <c r="Y10" s="145"/>
      <c r="Z10" s="145"/>
      <c r="AA10" s="145"/>
      <c r="AB10" s="145"/>
    </row>
    <row r="11" spans="1:28" ht="22.5" customHeight="1" x14ac:dyDescent="0.25">
      <c r="A11" s="218" t="s">
        <v>324</v>
      </c>
      <c r="B11" s="226" t="s">
        <v>142</v>
      </c>
      <c r="C11" s="223">
        <v>0</v>
      </c>
      <c r="D11" s="223">
        <v>0</v>
      </c>
      <c r="E11" s="223">
        <v>0</v>
      </c>
      <c r="F11" s="223">
        <v>2</v>
      </c>
      <c r="G11" s="223">
        <v>0</v>
      </c>
      <c r="H11" s="223">
        <v>0</v>
      </c>
      <c r="I11" s="234">
        <v>0</v>
      </c>
      <c r="J11" s="234">
        <v>0</v>
      </c>
      <c r="K11" s="223">
        <v>0</v>
      </c>
      <c r="L11" s="223">
        <v>0</v>
      </c>
      <c r="M11" s="235">
        <f t="shared" si="0"/>
        <v>2</v>
      </c>
      <c r="N11" s="83">
        <f t="shared" si="1"/>
        <v>0</v>
      </c>
      <c r="O11" s="73"/>
      <c r="P11" s="145"/>
      <c r="Q11" s="145"/>
      <c r="R11" s="145"/>
      <c r="S11" s="145"/>
      <c r="T11" s="145"/>
      <c r="U11" s="145"/>
      <c r="V11" s="145"/>
      <c r="W11" s="145"/>
      <c r="X11" s="145"/>
      <c r="Y11" s="145"/>
      <c r="Z11" s="145"/>
      <c r="AA11" s="145"/>
      <c r="AB11" s="145"/>
    </row>
    <row r="12" spans="1:28" ht="22.5" customHeight="1" x14ac:dyDescent="0.25">
      <c r="A12" s="216" t="s">
        <v>325</v>
      </c>
      <c r="B12" s="225" t="s">
        <v>143</v>
      </c>
      <c r="C12" s="87">
        <f t="shared" ref="C12:L12" si="2">SUM(C4:C11)</f>
        <v>0</v>
      </c>
      <c r="D12" s="87">
        <f t="shared" si="2"/>
        <v>1</v>
      </c>
      <c r="E12" s="87">
        <f t="shared" si="2"/>
        <v>0</v>
      </c>
      <c r="F12" s="87">
        <f t="shared" si="2"/>
        <v>2</v>
      </c>
      <c r="G12" s="87">
        <f t="shared" si="2"/>
        <v>0</v>
      </c>
      <c r="H12" s="87">
        <f t="shared" si="2"/>
        <v>0</v>
      </c>
      <c r="I12" s="87">
        <f t="shared" si="2"/>
        <v>0</v>
      </c>
      <c r="J12" s="87">
        <f t="shared" si="2"/>
        <v>0</v>
      </c>
      <c r="K12" s="87">
        <f t="shared" si="2"/>
        <v>13</v>
      </c>
      <c r="L12" s="87">
        <f t="shared" si="2"/>
        <v>0</v>
      </c>
      <c r="M12" s="88">
        <f t="shared" si="0"/>
        <v>16</v>
      </c>
      <c r="N12" s="145"/>
      <c r="O12" s="145"/>
      <c r="P12" s="145"/>
      <c r="Q12" s="145"/>
      <c r="R12" s="145"/>
      <c r="S12" s="145"/>
      <c r="T12" s="145"/>
      <c r="U12" s="145"/>
      <c r="V12" s="145"/>
      <c r="W12" s="145"/>
      <c r="X12" s="145"/>
      <c r="Y12" s="145"/>
      <c r="Z12" s="145"/>
      <c r="AA12" s="145"/>
      <c r="AB12" s="145"/>
    </row>
    <row r="13" spans="1:28" x14ac:dyDescent="0.25">
      <c r="A13" s="145"/>
      <c r="B13" s="145"/>
      <c r="C13" s="129" t="str">
        <f>IF(SUM(C4:C11)&lt;&gt;Saídas!D9+Saídas!D12,"ERRO","OK")</f>
        <v>OK</v>
      </c>
      <c r="D13" s="129" t="str">
        <f>IF(SUM(D4:D11)&lt;&gt;Saídas!E9+Saídas!E12,"ERRO","OK")</f>
        <v>OK</v>
      </c>
      <c r="E13" s="129" t="str">
        <f>IF(SUM(E4:E11)&lt;&gt;Saídas!F9+Saídas!F12,"ERRO","OK")</f>
        <v>OK</v>
      </c>
      <c r="F13" s="129" t="str">
        <f>IF(SUM(F4:F11)&lt;&gt;Saídas!G9+Saídas!G12,"ERRO","OK")</f>
        <v>OK</v>
      </c>
      <c r="G13" s="129" t="str">
        <f>IF(SUM(G4:G11)&lt;&gt;Saídas!H9+Saídas!H12,"ERRO","OK")</f>
        <v>OK</v>
      </c>
      <c r="H13" s="129" t="str">
        <f>IF(SUM(H4:H11)&lt;&gt;Saídas!I9+Saídas!I12,"ERRO","OK")</f>
        <v>OK</v>
      </c>
      <c r="I13" s="129" t="str">
        <f>IF(SUM(I4:I11)&lt;&gt;Saídas!J9+Saídas!J12,"ERRO","OK")</f>
        <v>OK</v>
      </c>
      <c r="J13" s="129" t="str">
        <f>IF(SUM(J4:J11)&lt;&gt;Saídas!K9+Saídas!K12,"ERRO","OK")</f>
        <v>OK</v>
      </c>
      <c r="K13" s="129" t="str">
        <f>IF(SUM(K4:K11)&lt;&gt;Saídas!L9+Saídas!L12,"ERRO","OK")</f>
        <v>OK</v>
      </c>
      <c r="L13" s="129" t="str">
        <f>IF(SUM(L4:L11)&lt;&gt;Saídas!M9+Saídas!M12,"ERRO","OK")</f>
        <v>OK</v>
      </c>
      <c r="M13" s="145"/>
      <c r="N13" s="145"/>
      <c r="O13" s="145"/>
      <c r="P13" s="145"/>
      <c r="Q13" s="145"/>
      <c r="R13" s="145"/>
      <c r="S13" s="145"/>
      <c r="T13" s="145"/>
      <c r="U13" s="145"/>
      <c r="V13" s="145"/>
      <c r="W13" s="145"/>
      <c r="X13" s="145"/>
      <c r="Y13" s="145"/>
      <c r="Z13" s="145"/>
      <c r="AA13" s="145"/>
      <c r="AB13" s="145"/>
    </row>
    <row r="14" spans="1:28" ht="13.5" customHeight="1" x14ac:dyDescent="0.25">
      <c r="A14" s="90" t="s">
        <v>326</v>
      </c>
      <c r="B14" s="90"/>
      <c r="C14" s="91"/>
      <c r="D14" s="91"/>
      <c r="E14" s="91"/>
      <c r="F14" s="91"/>
      <c r="G14" s="91"/>
      <c r="H14" s="91"/>
      <c r="I14" s="91"/>
      <c r="J14" s="91"/>
      <c r="K14" s="91"/>
      <c r="L14" s="91"/>
      <c r="M14" s="92"/>
      <c r="N14" s="93"/>
      <c r="O14" s="73"/>
      <c r="P14" s="85"/>
      <c r="Q14" s="73"/>
      <c r="R14" s="145"/>
      <c r="S14" s="145"/>
      <c r="T14" s="145"/>
      <c r="U14" s="145"/>
      <c r="V14" s="145"/>
      <c r="W14" s="145"/>
      <c r="X14" s="145"/>
      <c r="Y14" s="145"/>
      <c r="Z14" s="145"/>
      <c r="AA14" s="145"/>
      <c r="AB14" s="145"/>
    </row>
    <row r="15" spans="1:28" ht="13.5" customHeight="1" x14ac:dyDescent="0.25">
      <c r="A15" s="295" t="s">
        <v>327</v>
      </c>
      <c r="B15" s="295"/>
      <c r="C15" s="295"/>
      <c r="D15" s="295"/>
      <c r="E15" s="295"/>
      <c r="F15" s="295"/>
      <c r="G15" s="295"/>
      <c r="H15" s="295"/>
      <c r="I15" s="295"/>
      <c r="J15" s="295"/>
      <c r="K15" s="295"/>
      <c r="L15" s="295"/>
      <c r="M15" s="295"/>
      <c r="N15" s="129" t="str">
        <f>IF(AND(M11&lt;&gt;0,A15=""),"ERRO","OK")</f>
        <v>OK</v>
      </c>
      <c r="O15" s="145"/>
      <c r="P15" s="85"/>
      <c r="Q15" s="73"/>
      <c r="R15" s="145"/>
      <c r="S15" s="145"/>
      <c r="T15" s="145"/>
      <c r="U15" s="145"/>
      <c r="V15" s="145"/>
      <c r="W15" s="145"/>
      <c r="X15" s="145"/>
      <c r="Y15" s="145"/>
      <c r="Z15" s="145"/>
      <c r="AA15" s="145"/>
      <c r="AB15" s="145"/>
    </row>
    <row r="16" spans="1:28" s="119" customFormat="1" ht="13.5" customHeight="1" x14ac:dyDescent="0.2">
      <c r="A16" s="90" t="s">
        <v>184</v>
      </c>
      <c r="B16" s="92"/>
      <c r="C16" s="118"/>
      <c r="G16" s="166"/>
      <c r="H16" s="166"/>
      <c r="I16" s="166"/>
      <c r="J16" s="166"/>
      <c r="K16" s="166"/>
      <c r="N16" s="169"/>
      <c r="P16" s="144"/>
      <c r="Q16" s="144"/>
      <c r="R16" s="144"/>
      <c r="S16" s="144"/>
      <c r="T16" s="144"/>
      <c r="U16" s="144"/>
      <c r="V16" s="144"/>
      <c r="W16" s="144"/>
      <c r="X16" s="144"/>
      <c r="Y16" s="144"/>
      <c r="Z16" s="121"/>
      <c r="AA16" s="121"/>
      <c r="AB16" s="121"/>
    </row>
    <row r="17" spans="1:28" s="119" customFormat="1" ht="19.5" customHeight="1" x14ac:dyDescent="0.2">
      <c r="A17" s="293" t="s">
        <v>328</v>
      </c>
      <c r="B17" s="293"/>
      <c r="C17" s="293"/>
      <c r="D17" s="293"/>
      <c r="E17" s="293"/>
      <c r="F17" s="293"/>
      <c r="G17" s="293"/>
      <c r="H17" s="293"/>
      <c r="I17" s="293"/>
      <c r="J17" s="293"/>
      <c r="K17" s="293"/>
      <c r="L17" s="293"/>
      <c r="M17" s="293"/>
      <c r="N17" s="142"/>
      <c r="O17" s="123"/>
      <c r="P17" s="123"/>
      <c r="Q17" s="144"/>
      <c r="R17" s="144"/>
      <c r="S17" s="144"/>
      <c r="T17" s="144"/>
      <c r="U17" s="144"/>
      <c r="V17" s="144"/>
      <c r="W17" s="144"/>
      <c r="X17" s="144"/>
      <c r="Y17" s="144"/>
      <c r="Z17" s="121"/>
      <c r="AA17" s="121"/>
      <c r="AB17" s="121"/>
    </row>
    <row r="18" spans="1:28" ht="13.5" customHeight="1" x14ac:dyDescent="0.2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row>
    <row r="19" spans="1:28" ht="13.5" customHeight="1" x14ac:dyDescent="0.25">
      <c r="A19" s="90" t="s">
        <v>194</v>
      </c>
      <c r="B19" s="92"/>
      <c r="C19" s="118"/>
      <c r="D19" s="119"/>
      <c r="E19" s="119"/>
      <c r="F19" s="119"/>
      <c r="G19" s="119"/>
      <c r="H19" s="119"/>
      <c r="I19" s="119"/>
      <c r="J19" s="119"/>
      <c r="K19" s="119"/>
      <c r="L19" s="119"/>
      <c r="M19" s="119"/>
      <c r="N19" s="93"/>
      <c r="O19" s="145"/>
      <c r="P19" s="145"/>
      <c r="Q19" s="145"/>
      <c r="R19" s="145"/>
      <c r="S19" s="145"/>
      <c r="T19" s="145"/>
      <c r="U19" s="145"/>
      <c r="V19" s="145"/>
      <c r="W19" s="145"/>
      <c r="X19" s="145"/>
      <c r="Y19" s="145"/>
      <c r="Z19" s="145"/>
      <c r="AA19" s="145"/>
      <c r="AB19" s="145"/>
    </row>
    <row r="20" spans="1:28" ht="61.5" customHeight="1" x14ac:dyDescent="0.25">
      <c r="A20" s="288"/>
      <c r="B20" s="288"/>
      <c r="C20" s="288"/>
      <c r="D20" s="288"/>
      <c r="E20" s="288"/>
      <c r="F20" s="288"/>
      <c r="G20" s="288"/>
      <c r="H20" s="288"/>
      <c r="I20" s="288"/>
      <c r="J20" s="288"/>
      <c r="K20" s="288"/>
      <c r="L20" s="288"/>
      <c r="M20" s="288"/>
      <c r="N20" s="146"/>
      <c r="O20" s="145"/>
      <c r="P20" s="145"/>
      <c r="Q20" s="145"/>
      <c r="R20" s="145"/>
      <c r="S20" s="145"/>
      <c r="T20" s="145"/>
      <c r="U20" s="145"/>
      <c r="V20" s="145"/>
      <c r="W20" s="145"/>
      <c r="X20" s="145"/>
      <c r="Y20" s="145"/>
      <c r="Z20" s="145"/>
      <c r="AA20" s="145"/>
      <c r="AB20" s="145"/>
    </row>
  </sheetData>
  <sheetProtection password="CA77" sheet="1" objects="1" scenarios="1" formatCells="0"/>
  <mergeCells count="3">
    <mergeCell ref="A15:M15"/>
    <mergeCell ref="A17:M17"/>
    <mergeCell ref="A20:M20"/>
  </mergeCells>
  <printOptions horizontalCentered="1"/>
  <pageMargins left="0.23611111111111099" right="0.23611111111111099" top="0.55000000000000004" bottom="0.29027777777777802" header="0.29027777777777802" footer="0.51180555555555496"/>
  <pageSetup firstPageNumber="0" orientation="landscape" horizontalDpi="300" verticalDpi="300" r:id="rId1"/>
  <headerFooter>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K13"/>
  <sheetViews>
    <sheetView showGridLines="0" showRowColHeaders="0" zoomScaleNormal="100" workbookViewId="0">
      <selection activeCell="D7" sqref="D7"/>
    </sheetView>
  </sheetViews>
  <sheetFormatPr defaultRowHeight="13.2" x14ac:dyDescent="0.25"/>
  <cols>
    <col min="1" max="1" width="7.6640625" style="22" customWidth="1"/>
    <col min="2" max="2" width="36.88671875" style="22" customWidth="1"/>
    <col min="3" max="4" width="22" style="22" customWidth="1"/>
    <col min="5" max="6" width="8.109375" style="22" customWidth="1"/>
    <col min="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IF(Validação!E36="Preenchido","","Mensagem: " &amp; Validação!E36 &amp; "! " &amp; Validação!E37)</f>
        <v/>
      </c>
      <c r="B2" s="67"/>
      <c r="C2" s="67"/>
      <c r="D2" s="67"/>
      <c r="E2" s="68"/>
      <c r="F2" s="68"/>
      <c r="G2" s="128"/>
      <c r="H2" s="128"/>
      <c r="I2" s="128"/>
      <c r="J2" s="128"/>
      <c r="K2" s="128"/>
      <c r="M2" s="128"/>
      <c r="P2" s="127"/>
      <c r="Q2" s="128"/>
    </row>
    <row r="3" spans="1:17" ht="34.5" customHeight="1" x14ac:dyDescent="0.25">
      <c r="A3" s="233" t="s">
        <v>329</v>
      </c>
      <c r="B3" s="220" t="s">
        <v>330</v>
      </c>
      <c r="C3" s="170" t="s">
        <v>331</v>
      </c>
      <c r="D3" s="171" t="s">
        <v>332</v>
      </c>
      <c r="E3" s="145"/>
      <c r="F3" s="145"/>
      <c r="G3" s="145"/>
      <c r="H3" s="145"/>
      <c r="I3" s="145"/>
      <c r="J3" s="145"/>
      <c r="K3" s="145"/>
      <c r="L3" s="145"/>
      <c r="M3" s="145"/>
      <c r="N3" s="145"/>
      <c r="O3" s="145"/>
      <c r="P3" s="145"/>
      <c r="Q3" s="145"/>
    </row>
    <row r="4" spans="1:17" ht="22.5" customHeight="1" x14ac:dyDescent="0.25">
      <c r="A4" s="218" t="s">
        <v>333</v>
      </c>
      <c r="B4" s="219" t="s">
        <v>334</v>
      </c>
      <c r="C4" s="223">
        <v>0</v>
      </c>
      <c r="D4" s="223">
        <v>0</v>
      </c>
      <c r="E4" s="83">
        <f>IF(OR(B4="",C4=""),1,0)</f>
        <v>0</v>
      </c>
      <c r="F4" s="83">
        <f>SUM(E4,E5,E6,E7)</f>
        <v>0</v>
      </c>
      <c r="G4" s="145"/>
      <c r="H4" s="145"/>
      <c r="I4" s="145"/>
      <c r="J4" s="145"/>
      <c r="K4" s="145"/>
      <c r="L4" s="145"/>
      <c r="M4" s="145"/>
      <c r="N4" s="145"/>
      <c r="O4" s="145"/>
      <c r="P4" s="145"/>
      <c r="Q4" s="145"/>
    </row>
    <row r="5" spans="1:17" ht="22.5" customHeight="1" x14ac:dyDescent="0.25">
      <c r="A5" s="218" t="s">
        <v>335</v>
      </c>
      <c r="B5" s="226" t="s">
        <v>336</v>
      </c>
      <c r="C5" s="223">
        <v>0</v>
      </c>
      <c r="D5" s="223">
        <v>0</v>
      </c>
      <c r="E5" s="83">
        <f>IF(OR(B5="",C5=""),1,0)</f>
        <v>0</v>
      </c>
      <c r="F5" s="83"/>
      <c r="G5" s="145"/>
      <c r="H5" s="145"/>
      <c r="I5" s="145"/>
      <c r="J5" s="145"/>
      <c r="K5" s="145"/>
      <c r="L5" s="145"/>
      <c r="M5" s="145"/>
      <c r="N5" s="145"/>
      <c r="O5" s="145"/>
      <c r="P5" s="145"/>
      <c r="Q5" s="145"/>
    </row>
    <row r="6" spans="1:17" ht="22.5" customHeight="1" x14ac:dyDescent="0.25">
      <c r="A6" s="218" t="s">
        <v>337</v>
      </c>
      <c r="B6" s="226" t="s">
        <v>338</v>
      </c>
      <c r="C6" s="223">
        <v>0</v>
      </c>
      <c r="D6" s="223">
        <v>0</v>
      </c>
      <c r="E6" s="83">
        <f>IF(OR(B6="",C6=""),1,0)</f>
        <v>0</v>
      </c>
      <c r="F6" s="73"/>
      <c r="G6" s="145"/>
      <c r="H6" s="145"/>
      <c r="I6" s="145"/>
      <c r="J6" s="145"/>
      <c r="K6" s="145"/>
      <c r="L6" s="145"/>
      <c r="M6" s="145"/>
      <c r="N6" s="145"/>
      <c r="O6" s="145"/>
      <c r="P6" s="145"/>
      <c r="Q6" s="145"/>
    </row>
    <row r="7" spans="1:17" ht="22.5" customHeight="1" x14ac:dyDescent="0.25">
      <c r="A7" s="216" t="s">
        <v>339</v>
      </c>
      <c r="B7" s="225" t="s">
        <v>340</v>
      </c>
      <c r="C7" s="223">
        <v>0</v>
      </c>
      <c r="D7" s="223">
        <v>0</v>
      </c>
      <c r="E7" s="83">
        <f>IF(OR(B7="",C7=""),1,0)</f>
        <v>0</v>
      </c>
      <c r="F7" s="73"/>
      <c r="G7" s="145"/>
      <c r="H7" s="145"/>
      <c r="I7" s="145"/>
      <c r="J7" s="145"/>
      <c r="K7" s="145"/>
      <c r="L7" s="145"/>
      <c r="M7" s="145"/>
      <c r="N7" s="145"/>
      <c r="O7" s="145"/>
      <c r="P7" s="145"/>
      <c r="Q7" s="145"/>
    </row>
    <row r="9" spans="1:17" ht="13.5" customHeight="1" x14ac:dyDescent="0.25">
      <c r="A9" s="90" t="s">
        <v>341</v>
      </c>
      <c r="B9" s="90"/>
      <c r="C9" s="91"/>
      <c r="D9" s="91"/>
      <c r="E9" s="91"/>
      <c r="F9" s="91"/>
      <c r="G9" s="91"/>
      <c r="H9" s="91"/>
      <c r="I9" s="91"/>
      <c r="J9" s="91"/>
      <c r="K9" s="91"/>
      <c r="L9" s="91"/>
      <c r="M9" s="92"/>
      <c r="N9" s="93"/>
      <c r="O9" s="73"/>
      <c r="P9" s="85"/>
      <c r="Q9" s="73"/>
    </row>
    <row r="10" spans="1:17" ht="13.5" customHeight="1" x14ac:dyDescent="0.25">
      <c r="A10" s="295"/>
      <c r="B10" s="295"/>
      <c r="C10" s="295"/>
      <c r="D10" s="295"/>
      <c r="E10" s="172" t="str">
        <f>IF(AND(D7&lt;&gt;0,A10=""),"ERRO","OK")</f>
        <v>OK</v>
      </c>
      <c r="F10" s="173"/>
      <c r="G10" s="173"/>
      <c r="H10" s="173"/>
      <c r="I10" s="173"/>
      <c r="J10" s="173"/>
      <c r="K10" s="173"/>
      <c r="L10" s="173"/>
      <c r="M10" s="173"/>
      <c r="N10" s="109"/>
      <c r="O10" s="145"/>
      <c r="P10" s="85"/>
      <c r="Q10" s="73"/>
    </row>
    <row r="11" spans="1:17" ht="13.5" customHeight="1" x14ac:dyDescent="0.25">
      <c r="A11" s="174"/>
      <c r="B11" s="174"/>
      <c r="C11" s="174"/>
      <c r="D11" s="174"/>
      <c r="E11" s="175"/>
      <c r="F11" s="175"/>
      <c r="G11" s="175"/>
      <c r="H11" s="175"/>
      <c r="I11" s="175"/>
      <c r="J11" s="175"/>
      <c r="K11" s="175"/>
      <c r="L11" s="175"/>
      <c r="M11" s="175"/>
      <c r="N11" s="109"/>
      <c r="O11" s="145"/>
      <c r="P11" s="85"/>
      <c r="Q11" s="73"/>
    </row>
    <row r="12" spans="1:17" ht="13.5" customHeight="1" x14ac:dyDescent="0.25">
      <c r="A12" s="90" t="s">
        <v>194</v>
      </c>
      <c r="B12" s="92"/>
      <c r="C12" s="118"/>
      <c r="D12" s="119"/>
      <c r="E12" s="119"/>
      <c r="F12" s="119"/>
      <c r="G12" s="119"/>
      <c r="H12" s="119"/>
      <c r="I12" s="119"/>
      <c r="J12" s="119"/>
      <c r="K12" s="119"/>
      <c r="L12" s="119"/>
      <c r="M12" s="119"/>
      <c r="N12" s="93"/>
      <c r="O12" s="145"/>
      <c r="P12" s="145"/>
      <c r="Q12" s="145"/>
    </row>
    <row r="13" spans="1:17" ht="61.5" customHeight="1" x14ac:dyDescent="0.25">
      <c r="A13" s="288"/>
      <c r="B13" s="288"/>
      <c r="C13" s="288"/>
      <c r="D13" s="288"/>
      <c r="E13" s="146"/>
      <c r="F13" s="146"/>
      <c r="G13" s="146"/>
      <c r="H13" s="146"/>
      <c r="I13" s="146"/>
      <c r="J13" s="146"/>
      <c r="K13" s="146"/>
      <c r="L13" s="146"/>
      <c r="M13" s="146"/>
      <c r="N13" s="146"/>
      <c r="O13" s="145"/>
      <c r="P13" s="145"/>
      <c r="Q13" s="145"/>
    </row>
  </sheetData>
  <sheetProtection password="CA77" sheet="1" objects="1" scenarios="1" formatCells="0"/>
  <mergeCells count="2">
    <mergeCell ref="A10:D10"/>
    <mergeCell ref="A13:D13"/>
  </mergeCells>
  <printOptions horizontalCentered="1"/>
  <pageMargins left="0.23611111111111099" right="0.23611111111111099" top="0.55972222222222201" bottom="0.29027777777777802" header="0.27986111111111101" footer="0.51180555555555496"/>
  <pageSetup firstPageNumber="0" orientation="landscape" horizontalDpi="300" verticalDpi="300" r:id="rId1"/>
  <headerFooter>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K24"/>
  <sheetViews>
    <sheetView showGridLines="0" showRowColHeaders="0" zoomScaleNormal="100" workbookViewId="0"/>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IF(Validação!E39="Preenchido","","Mensagem: " &amp; Validação!E39 &amp; "! " &amp; Validação!E40)</f>
        <v/>
      </c>
      <c r="B2" s="67"/>
      <c r="C2" s="67"/>
      <c r="D2" s="67"/>
      <c r="E2" s="67"/>
      <c r="F2" s="67"/>
      <c r="G2" s="128"/>
      <c r="H2" s="128"/>
      <c r="I2" s="128"/>
      <c r="J2" s="128"/>
      <c r="K2" s="128"/>
      <c r="M2" s="128"/>
      <c r="P2" s="127"/>
      <c r="Q2" s="128"/>
    </row>
    <row r="3" spans="1:28" ht="87" customHeight="1" x14ac:dyDescent="0.25">
      <c r="A3" s="233" t="s">
        <v>342</v>
      </c>
      <c r="B3" s="287" t="s">
        <v>343</v>
      </c>
      <c r="C3" s="287"/>
      <c r="D3" s="70" t="s">
        <v>219</v>
      </c>
      <c r="E3" s="71" t="s">
        <v>134</v>
      </c>
      <c r="F3" s="70" t="s">
        <v>220</v>
      </c>
      <c r="G3" s="70" t="s">
        <v>221</v>
      </c>
      <c r="H3" s="70" t="s">
        <v>176</v>
      </c>
      <c r="I3" s="70" t="s">
        <v>177</v>
      </c>
      <c r="J3" s="70" t="s">
        <v>139</v>
      </c>
      <c r="K3" s="70" t="s">
        <v>140</v>
      </c>
      <c r="L3" s="70" t="s">
        <v>141</v>
      </c>
      <c r="M3" s="70" t="s">
        <v>142</v>
      </c>
      <c r="N3" s="72" t="s">
        <v>143</v>
      </c>
      <c r="O3" s="145"/>
      <c r="P3" s="145"/>
      <c r="Q3" s="145"/>
      <c r="R3" s="145"/>
      <c r="S3" s="145"/>
      <c r="T3" s="145"/>
      <c r="U3" s="145"/>
      <c r="V3" s="145"/>
      <c r="W3" s="145"/>
      <c r="X3" s="145"/>
      <c r="Y3" s="145"/>
      <c r="Z3" s="145"/>
      <c r="AA3" s="145"/>
      <c r="AB3" s="145"/>
    </row>
    <row r="4" spans="1:28" ht="13.5" customHeight="1" x14ac:dyDescent="0.25">
      <c r="A4" s="176"/>
      <c r="B4" s="280" t="s">
        <v>344</v>
      </c>
      <c r="C4" s="74" t="s">
        <v>146</v>
      </c>
      <c r="D4" s="82">
        <v>0</v>
      </c>
      <c r="E4" s="82">
        <v>0</v>
      </c>
      <c r="F4" s="82">
        <v>0</v>
      </c>
      <c r="G4" s="82">
        <v>0</v>
      </c>
      <c r="H4" s="82">
        <v>0</v>
      </c>
      <c r="I4" s="82">
        <v>0</v>
      </c>
      <c r="J4" s="75">
        <v>0</v>
      </c>
      <c r="K4" s="75">
        <v>0</v>
      </c>
      <c r="L4" s="82">
        <v>22</v>
      </c>
      <c r="M4" s="82">
        <v>0</v>
      </c>
      <c r="N4" s="76">
        <f t="shared" ref="N4:N9" si="0">SUM(D4:M4)</f>
        <v>22</v>
      </c>
      <c r="O4" s="83">
        <f>IF(OR(D4="",E4="",F4="",G4="",H4="",I4="",J4="",K4="",L4="",M4="",D5="",E5="",F5="",G5="",H5="",I5="",J5="",K5="",L5="",M5=""),1,0)</f>
        <v>0</v>
      </c>
      <c r="P4" s="83">
        <f>SUM(O4,O7)</f>
        <v>0</v>
      </c>
      <c r="Q4" s="83" t="str">
        <f>IF(OR(D9&lt;&gt;0,E9&lt;&gt;0,F9&lt;&gt;0,G9&lt;&gt;0),"ERRO","OK")</f>
        <v>OK</v>
      </c>
      <c r="R4" s="145"/>
      <c r="S4" s="145"/>
      <c r="T4" s="145"/>
      <c r="U4" s="145"/>
      <c r="V4" s="145"/>
      <c r="W4" s="145"/>
      <c r="X4" s="145"/>
      <c r="Y4" s="145"/>
      <c r="Z4" s="145"/>
      <c r="AA4" s="145"/>
      <c r="AB4" s="145"/>
    </row>
    <row r="5" spans="1:28" ht="13.5" customHeight="1" x14ac:dyDescent="0.25">
      <c r="A5" s="176" t="s">
        <v>345</v>
      </c>
      <c r="B5" s="280"/>
      <c r="C5" s="77" t="s">
        <v>147</v>
      </c>
      <c r="D5" s="84">
        <v>0</v>
      </c>
      <c r="E5" s="84">
        <v>0</v>
      </c>
      <c r="F5" s="84">
        <v>0</v>
      </c>
      <c r="G5" s="84">
        <v>0</v>
      </c>
      <c r="H5" s="84">
        <v>0</v>
      </c>
      <c r="I5" s="84">
        <v>0</v>
      </c>
      <c r="J5" s="78">
        <v>0</v>
      </c>
      <c r="K5" s="78">
        <v>0</v>
      </c>
      <c r="L5" s="84">
        <v>26</v>
      </c>
      <c r="M5" s="84">
        <v>0</v>
      </c>
      <c r="N5" s="79">
        <f t="shared" si="0"/>
        <v>26</v>
      </c>
      <c r="O5" s="73"/>
      <c r="P5" s="73"/>
      <c r="Q5" s="145"/>
      <c r="R5" s="145"/>
      <c r="S5" s="145"/>
      <c r="T5" s="145"/>
      <c r="U5" s="145"/>
      <c r="V5" s="145"/>
      <c r="W5" s="145"/>
      <c r="X5" s="145"/>
      <c r="Y5" s="145"/>
      <c r="Z5" s="145"/>
      <c r="AA5" s="145"/>
      <c r="AB5" s="145"/>
    </row>
    <row r="6" spans="1:28" ht="13.5" customHeight="1" x14ac:dyDescent="0.25">
      <c r="A6" s="177"/>
      <c r="B6" s="280"/>
      <c r="C6" s="80" t="s">
        <v>148</v>
      </c>
      <c r="D6" s="80">
        <f t="shared" ref="D6:M6" si="1">SUM(D4,D5)</f>
        <v>0</v>
      </c>
      <c r="E6" s="80">
        <f t="shared" si="1"/>
        <v>0</v>
      </c>
      <c r="F6" s="80">
        <f t="shared" si="1"/>
        <v>0</v>
      </c>
      <c r="G6" s="80">
        <f t="shared" si="1"/>
        <v>0</v>
      </c>
      <c r="H6" s="80">
        <f t="shared" si="1"/>
        <v>0</v>
      </c>
      <c r="I6" s="80">
        <f t="shared" si="1"/>
        <v>0</v>
      </c>
      <c r="J6" s="80">
        <f t="shared" si="1"/>
        <v>0</v>
      </c>
      <c r="K6" s="80">
        <f t="shared" si="1"/>
        <v>0</v>
      </c>
      <c r="L6" s="80">
        <f t="shared" si="1"/>
        <v>48</v>
      </c>
      <c r="M6" s="80">
        <f t="shared" si="1"/>
        <v>0</v>
      </c>
      <c r="N6" s="81">
        <f t="shared" si="0"/>
        <v>48</v>
      </c>
      <c r="O6" s="73"/>
      <c r="P6" s="73"/>
      <c r="Q6" s="145"/>
      <c r="R6" s="145"/>
      <c r="S6" s="145"/>
      <c r="T6" s="145"/>
      <c r="U6" s="145"/>
      <c r="V6" s="145"/>
      <c r="W6" s="145"/>
      <c r="X6" s="145"/>
      <c r="Y6" s="145"/>
      <c r="Z6" s="145"/>
      <c r="AA6" s="145"/>
      <c r="AB6" s="145"/>
    </row>
    <row r="7" spans="1:28" ht="13.5" customHeight="1" x14ac:dyDescent="0.25">
      <c r="A7" s="176"/>
      <c r="B7" s="280" t="s">
        <v>346</v>
      </c>
      <c r="C7" s="74" t="s">
        <v>146</v>
      </c>
      <c r="D7" s="82">
        <v>0</v>
      </c>
      <c r="E7" s="82">
        <v>0</v>
      </c>
      <c r="F7" s="82">
        <v>0</v>
      </c>
      <c r="G7" s="82">
        <v>0</v>
      </c>
      <c r="H7" s="82">
        <v>0</v>
      </c>
      <c r="I7" s="82">
        <v>0</v>
      </c>
      <c r="J7" s="75">
        <v>0</v>
      </c>
      <c r="K7" s="75">
        <v>0</v>
      </c>
      <c r="L7" s="74">
        <v>0</v>
      </c>
      <c r="M7" s="82">
        <v>0</v>
      </c>
      <c r="N7" s="76">
        <f t="shared" si="0"/>
        <v>0</v>
      </c>
      <c r="O7" s="83">
        <f>IF(OR(D7="",E7="",F7="",G7="",H7="",I7="",J7="",K7="",L7="",M7="",D8="",E8="",F8="",G8="",H8="",I8="",J8="",K8="",L8="",M8=""),1,0)</f>
        <v>0</v>
      </c>
      <c r="P7" s="73"/>
      <c r="Q7" s="145"/>
      <c r="R7" s="145"/>
      <c r="S7" s="145"/>
      <c r="T7" s="145"/>
      <c r="U7" s="145"/>
      <c r="V7" s="145"/>
      <c r="W7" s="145"/>
      <c r="X7" s="145"/>
      <c r="Y7" s="145"/>
      <c r="Z7" s="145"/>
      <c r="AA7" s="145"/>
      <c r="AB7" s="145"/>
    </row>
    <row r="8" spans="1:28" ht="13.5" customHeight="1" x14ac:dyDescent="0.25">
      <c r="A8" s="176" t="s">
        <v>347</v>
      </c>
      <c r="B8" s="280"/>
      <c r="C8" s="77" t="s">
        <v>147</v>
      </c>
      <c r="D8" s="84">
        <v>0</v>
      </c>
      <c r="E8" s="84">
        <v>0</v>
      </c>
      <c r="F8" s="84">
        <v>0</v>
      </c>
      <c r="G8" s="84">
        <v>0</v>
      </c>
      <c r="H8" s="84">
        <v>0</v>
      </c>
      <c r="I8" s="84">
        <v>0</v>
      </c>
      <c r="J8" s="78">
        <v>0</v>
      </c>
      <c r="K8" s="78">
        <v>0</v>
      </c>
      <c r="L8" s="77">
        <v>0</v>
      </c>
      <c r="M8" s="84">
        <v>0</v>
      </c>
      <c r="N8" s="79">
        <f t="shared" si="0"/>
        <v>0</v>
      </c>
      <c r="O8" s="73"/>
      <c r="P8" s="73"/>
      <c r="Q8" s="145"/>
      <c r="R8" s="145"/>
      <c r="S8" s="145"/>
      <c r="T8" s="145"/>
      <c r="U8" s="145"/>
      <c r="V8" s="145"/>
      <c r="W8" s="145"/>
      <c r="X8" s="145"/>
      <c r="Y8" s="145"/>
      <c r="Z8" s="145"/>
      <c r="AA8" s="145"/>
      <c r="AB8" s="145"/>
    </row>
    <row r="9" spans="1:28" ht="13.5" customHeight="1" x14ac:dyDescent="0.25">
      <c r="A9" s="177"/>
      <c r="B9" s="280"/>
      <c r="C9" s="80" t="s">
        <v>148</v>
      </c>
      <c r="D9" s="80">
        <f t="shared" ref="D9:M9" si="2">SUM(D7,D8)</f>
        <v>0</v>
      </c>
      <c r="E9" s="80">
        <f t="shared" si="2"/>
        <v>0</v>
      </c>
      <c r="F9" s="80">
        <f t="shared" si="2"/>
        <v>0</v>
      </c>
      <c r="G9" s="80">
        <f t="shared" si="2"/>
        <v>0</v>
      </c>
      <c r="H9" s="80">
        <f t="shared" si="2"/>
        <v>0</v>
      </c>
      <c r="I9" s="80">
        <f t="shared" si="2"/>
        <v>0</v>
      </c>
      <c r="J9" s="80">
        <f t="shared" si="2"/>
        <v>0</v>
      </c>
      <c r="K9" s="80">
        <f t="shared" si="2"/>
        <v>0</v>
      </c>
      <c r="L9" s="80">
        <f t="shared" si="2"/>
        <v>0</v>
      </c>
      <c r="M9" s="80">
        <f t="shared" si="2"/>
        <v>0</v>
      </c>
      <c r="N9" s="81">
        <f t="shared" si="0"/>
        <v>0</v>
      </c>
      <c r="O9" s="145"/>
      <c r="P9" s="145"/>
      <c r="Q9" s="145"/>
      <c r="R9" s="145"/>
      <c r="S9" s="145"/>
      <c r="T9" s="145"/>
      <c r="U9" s="145"/>
      <c r="V9" s="145"/>
      <c r="W9" s="145"/>
      <c r="X9" s="145"/>
      <c r="Y9" s="145"/>
      <c r="Z9" s="145"/>
      <c r="AA9" s="145"/>
      <c r="AB9" s="145"/>
    </row>
    <row r="10" spans="1:28" ht="22.5" customHeight="1" x14ac:dyDescent="0.25">
      <c r="A10" s="216" t="s">
        <v>348</v>
      </c>
      <c r="B10" s="297" t="s">
        <v>143</v>
      </c>
      <c r="C10" s="297"/>
      <c r="D10" s="87">
        <f t="shared" ref="D10:N10" si="3">SUM(D9,D6)</f>
        <v>0</v>
      </c>
      <c r="E10" s="87">
        <f t="shared" si="3"/>
        <v>0</v>
      </c>
      <c r="F10" s="87">
        <f t="shared" si="3"/>
        <v>0</v>
      </c>
      <c r="G10" s="87">
        <f t="shared" si="3"/>
        <v>0</v>
      </c>
      <c r="H10" s="87">
        <f t="shared" si="3"/>
        <v>0</v>
      </c>
      <c r="I10" s="87">
        <f t="shared" si="3"/>
        <v>0</v>
      </c>
      <c r="J10" s="87">
        <f t="shared" si="3"/>
        <v>0</v>
      </c>
      <c r="K10" s="87">
        <f t="shared" si="3"/>
        <v>0</v>
      </c>
      <c r="L10" s="87">
        <f t="shared" si="3"/>
        <v>48</v>
      </c>
      <c r="M10" s="87">
        <f t="shared" si="3"/>
        <v>0</v>
      </c>
      <c r="N10" s="88">
        <f t="shared" si="3"/>
        <v>48</v>
      </c>
      <c r="O10" s="145"/>
      <c r="P10" s="145"/>
      <c r="Q10" s="145"/>
      <c r="R10" s="145"/>
      <c r="S10" s="145"/>
      <c r="T10" s="145"/>
      <c r="U10" s="145"/>
      <c r="V10" s="145"/>
      <c r="W10" s="145"/>
      <c r="X10" s="145"/>
      <c r="Y10" s="145"/>
      <c r="Z10" s="145"/>
      <c r="AA10" s="145"/>
      <c r="AB10" s="145"/>
    </row>
    <row r="11" spans="1:28" ht="13.5" customHeight="1" x14ac:dyDescent="0.2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row>
    <row r="12" spans="1:28" s="119" customFormat="1" ht="13.5" customHeight="1" x14ac:dyDescent="0.2">
      <c r="A12" s="90"/>
      <c r="B12" s="92"/>
      <c r="C12" s="118"/>
      <c r="G12" s="166"/>
      <c r="H12" s="166"/>
      <c r="I12" s="166"/>
      <c r="J12" s="166"/>
      <c r="K12" s="166"/>
      <c r="N12" s="93"/>
      <c r="P12" s="144"/>
      <c r="Q12" s="144"/>
      <c r="R12" s="144"/>
      <c r="S12" s="144"/>
      <c r="T12" s="144"/>
      <c r="U12" s="144"/>
      <c r="V12" s="144"/>
      <c r="W12" s="144"/>
      <c r="X12" s="144"/>
      <c r="Y12" s="144"/>
      <c r="Z12" s="121"/>
      <c r="AA12" s="121"/>
      <c r="AB12" s="121"/>
    </row>
    <row r="13" spans="1:28" s="119" customFormat="1" ht="19.5" customHeight="1" x14ac:dyDescent="0.2">
      <c r="A13" s="275"/>
      <c r="B13" s="275"/>
      <c r="C13" s="275"/>
      <c r="D13" s="275"/>
      <c r="E13" s="275"/>
      <c r="F13" s="275"/>
      <c r="G13" s="275"/>
      <c r="H13" s="275"/>
      <c r="I13" s="275"/>
      <c r="J13" s="275"/>
      <c r="K13" s="275"/>
      <c r="L13" s="275"/>
      <c r="M13" s="275"/>
      <c r="N13" s="275"/>
      <c r="O13" s="123"/>
      <c r="P13" s="123"/>
      <c r="Q13" s="144"/>
      <c r="R13" s="144"/>
      <c r="S13" s="144"/>
      <c r="T13" s="144"/>
      <c r="U13" s="144"/>
      <c r="V13" s="144"/>
      <c r="W13" s="144"/>
      <c r="X13" s="144"/>
      <c r="Y13" s="144"/>
      <c r="Z13" s="121"/>
      <c r="AA13" s="121"/>
      <c r="AB13" s="121"/>
    </row>
    <row r="14" spans="1:28" ht="13.5" customHeight="1" x14ac:dyDescent="0.25">
      <c r="A14" s="14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row>
    <row r="15" spans="1:28" ht="13.5" customHeight="1" x14ac:dyDescent="0.25">
      <c r="A15" s="90" t="s">
        <v>194</v>
      </c>
      <c r="B15" s="92"/>
      <c r="C15" s="118"/>
      <c r="D15" s="119"/>
      <c r="E15" s="119"/>
      <c r="F15" s="119"/>
      <c r="G15" s="119"/>
      <c r="H15" s="119"/>
      <c r="I15" s="119"/>
      <c r="J15" s="119"/>
      <c r="K15" s="119"/>
      <c r="L15" s="119"/>
      <c r="M15" s="119"/>
      <c r="N15" s="93"/>
      <c r="O15" s="145"/>
      <c r="P15" s="145"/>
      <c r="Q15" s="145"/>
      <c r="R15" s="145"/>
      <c r="S15" s="145"/>
      <c r="T15" s="145"/>
      <c r="U15" s="145"/>
      <c r="V15" s="145"/>
      <c r="W15" s="145"/>
      <c r="X15" s="145"/>
      <c r="Y15" s="145"/>
      <c r="Z15" s="145"/>
      <c r="AA15" s="145"/>
      <c r="AB15" s="145"/>
    </row>
    <row r="16" spans="1:28" ht="61.5" customHeight="1" x14ac:dyDescent="0.25">
      <c r="A16" s="276"/>
      <c r="B16" s="276"/>
      <c r="C16" s="276"/>
      <c r="D16" s="276"/>
      <c r="E16" s="276"/>
      <c r="F16" s="276"/>
      <c r="G16" s="276"/>
      <c r="H16" s="276"/>
      <c r="I16" s="276"/>
      <c r="J16" s="276"/>
      <c r="K16" s="276"/>
      <c r="L16" s="276"/>
      <c r="M16" s="276"/>
      <c r="N16" s="276"/>
      <c r="O16" s="145"/>
      <c r="P16" s="145"/>
      <c r="Q16" s="145"/>
      <c r="R16" s="145"/>
      <c r="S16" s="145"/>
      <c r="T16" s="145"/>
      <c r="U16" s="145"/>
      <c r="V16" s="145"/>
      <c r="W16" s="145"/>
      <c r="X16" s="145"/>
      <c r="Y16" s="145"/>
      <c r="Z16" s="145"/>
      <c r="AA16" s="145"/>
      <c r="AB16" s="145"/>
    </row>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sheetData>
  <sheetProtection password="CA77" sheet="1" objects="1" scenarios="1" formatCells="0"/>
  <mergeCells count="6">
    <mergeCell ref="A16:N16"/>
    <mergeCell ref="B3:C3"/>
    <mergeCell ref="B4:B6"/>
    <mergeCell ref="B7:B9"/>
    <mergeCell ref="B10:C10"/>
    <mergeCell ref="A13:N13"/>
  </mergeCells>
  <printOptions horizontalCentered="1"/>
  <pageMargins left="0.23611111111111099" right="0.23611111111111099" top="0.57013888888888897" bottom="0.29027777777777802" header="0.29027777777777802" footer="0.51180555555555496"/>
  <pageSetup firstPageNumber="0" orientation="landscape" horizontalDpi="300" verticalDpi="300"/>
  <headerFooter>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K22"/>
  <sheetViews>
    <sheetView showGridLines="0" showRowColHeaders="0" zoomScaleNormal="100" workbookViewId="0">
      <selection activeCell="K4" sqref="K4"/>
    </sheetView>
  </sheetViews>
  <sheetFormatPr defaultRowHeight="13.2" x14ac:dyDescent="0.25"/>
  <cols>
    <col min="1" max="1" width="8.5546875" style="22" customWidth="1"/>
    <col min="2" max="2" width="30.109375" style="22" customWidth="1"/>
    <col min="3" max="13" width="7.6640625" style="22" customWidth="1"/>
    <col min="14" max="15" width="8.109375" style="22" customWidth="1"/>
    <col min="16"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IF(Validação!E42="Preenchido","","Mensagem: " &amp; Validação!E42 &amp; "! " &amp; Validação!E43)</f>
        <v/>
      </c>
      <c r="B2" s="67"/>
      <c r="C2" s="67"/>
      <c r="D2" s="67"/>
      <c r="E2" s="67"/>
      <c r="F2" s="67"/>
      <c r="G2" s="128"/>
      <c r="H2" s="128"/>
      <c r="I2" s="128"/>
      <c r="J2" s="128"/>
      <c r="K2" s="128"/>
      <c r="M2" s="128"/>
      <c r="P2" s="127"/>
      <c r="Q2" s="128"/>
    </row>
    <row r="3" spans="1:28" ht="87" customHeight="1" x14ac:dyDescent="0.25">
      <c r="A3" s="233" t="s">
        <v>349</v>
      </c>
      <c r="B3" s="168" t="s">
        <v>350</v>
      </c>
      <c r="C3" s="70" t="s">
        <v>351</v>
      </c>
      <c r="D3" s="71" t="s">
        <v>134</v>
      </c>
      <c r="E3" s="70" t="s">
        <v>352</v>
      </c>
      <c r="F3" s="70" t="s">
        <v>221</v>
      </c>
      <c r="G3" s="70" t="s">
        <v>176</v>
      </c>
      <c r="H3" s="70" t="s">
        <v>177</v>
      </c>
      <c r="I3" s="70" t="s">
        <v>139</v>
      </c>
      <c r="J3" s="70" t="s">
        <v>140</v>
      </c>
      <c r="K3" s="70" t="s">
        <v>353</v>
      </c>
      <c r="L3" s="70" t="s">
        <v>142</v>
      </c>
      <c r="M3" s="72" t="s">
        <v>143</v>
      </c>
      <c r="N3" s="145"/>
      <c r="O3" s="145"/>
      <c r="P3" s="145"/>
      <c r="Q3" s="145"/>
      <c r="R3" s="145"/>
      <c r="S3" s="145"/>
      <c r="T3" s="145"/>
      <c r="U3" s="145"/>
      <c r="V3" s="145"/>
      <c r="W3" s="145"/>
      <c r="X3" s="145"/>
      <c r="Y3" s="145"/>
      <c r="Z3" s="145"/>
      <c r="AA3" s="145"/>
      <c r="AB3" s="145"/>
    </row>
    <row r="4" spans="1:28" ht="22.5" customHeight="1" x14ac:dyDescent="0.25">
      <c r="A4" s="218" t="s">
        <v>354</v>
      </c>
      <c r="B4" s="226" t="s">
        <v>355</v>
      </c>
      <c r="C4" s="223">
        <v>0</v>
      </c>
      <c r="D4" s="223">
        <v>3</v>
      </c>
      <c r="E4" s="223">
        <v>17</v>
      </c>
      <c r="F4" s="223">
        <v>24</v>
      </c>
      <c r="G4" s="223">
        <v>3</v>
      </c>
      <c r="H4" s="223">
        <v>1</v>
      </c>
      <c r="I4" s="234">
        <v>0</v>
      </c>
      <c r="J4" s="234">
        <v>0</v>
      </c>
      <c r="K4" s="223">
        <v>93</v>
      </c>
      <c r="L4" s="223">
        <v>0</v>
      </c>
      <c r="M4" s="235">
        <f t="shared" ref="M4:M14" si="0">SUM(C4:L4)</f>
        <v>141</v>
      </c>
      <c r="N4" s="83">
        <f t="shared" ref="N4:N13" si="1">IF(OR(K4="",L4=""),1,0)</f>
        <v>0</v>
      </c>
      <c r="O4" s="83">
        <f>SUM(N4,N5,N6,N7,N8,N9,N10,N11,N12,N13)</f>
        <v>0</v>
      </c>
      <c r="P4" s="83" t="str">
        <f>IF(C14&lt;&gt;C12,"ERROISE","OK")</f>
        <v>OK</v>
      </c>
      <c r="Q4" s="83" t="str">
        <f>IF(AND(SUM(K4:K13)&lt;&gt;0,K4=0),"ERRODOC","OK")</f>
        <v>OK</v>
      </c>
      <c r="R4" s="145"/>
      <c r="S4" s="145"/>
      <c r="T4" s="145"/>
      <c r="U4" s="145"/>
      <c r="V4" s="145"/>
      <c r="W4" s="145"/>
      <c r="X4" s="145"/>
      <c r="Y4" s="145"/>
      <c r="Z4" s="145"/>
      <c r="AA4" s="145"/>
      <c r="AB4" s="145"/>
    </row>
    <row r="5" spans="1:28" ht="22.5" customHeight="1" x14ac:dyDescent="0.25">
      <c r="A5" s="218" t="s">
        <v>356</v>
      </c>
      <c r="B5" s="226" t="s">
        <v>357</v>
      </c>
      <c r="C5" s="223">
        <v>0</v>
      </c>
      <c r="D5" s="223">
        <v>0</v>
      </c>
      <c r="E5" s="223">
        <v>0</v>
      </c>
      <c r="F5" s="223">
        <v>0</v>
      </c>
      <c r="G5" s="223">
        <v>0</v>
      </c>
      <c r="H5" s="223">
        <v>0</v>
      </c>
      <c r="I5" s="234">
        <v>0</v>
      </c>
      <c r="J5" s="234">
        <v>0</v>
      </c>
      <c r="K5" s="223">
        <v>0</v>
      </c>
      <c r="L5" s="223">
        <v>0</v>
      </c>
      <c r="M5" s="235">
        <f t="shared" si="0"/>
        <v>0</v>
      </c>
      <c r="N5" s="83">
        <f t="shared" si="1"/>
        <v>0</v>
      </c>
      <c r="O5" s="83"/>
      <c r="P5" s="145"/>
      <c r="Q5" s="145"/>
      <c r="R5" s="145"/>
      <c r="S5" s="145"/>
      <c r="T5" s="145"/>
      <c r="U5" s="145"/>
      <c r="V5" s="145"/>
      <c r="W5" s="145"/>
      <c r="X5" s="145"/>
      <c r="Y5" s="145"/>
      <c r="Z5" s="145"/>
      <c r="AA5" s="145"/>
      <c r="AB5" s="145"/>
    </row>
    <row r="6" spans="1:28" ht="22.5" customHeight="1" x14ac:dyDescent="0.25">
      <c r="A6" s="218" t="s">
        <v>358</v>
      </c>
      <c r="B6" s="226" t="s">
        <v>359</v>
      </c>
      <c r="C6" s="223">
        <v>0</v>
      </c>
      <c r="D6" s="223">
        <v>0</v>
      </c>
      <c r="E6" s="223">
        <v>0</v>
      </c>
      <c r="F6" s="223">
        <v>0</v>
      </c>
      <c r="G6" s="223">
        <v>0</v>
      </c>
      <c r="H6" s="223">
        <v>0</v>
      </c>
      <c r="I6" s="234">
        <v>0</v>
      </c>
      <c r="J6" s="234">
        <v>0</v>
      </c>
      <c r="K6" s="223">
        <v>0</v>
      </c>
      <c r="L6" s="223">
        <v>0</v>
      </c>
      <c r="M6" s="235">
        <f t="shared" si="0"/>
        <v>0</v>
      </c>
      <c r="N6" s="83">
        <f t="shared" si="1"/>
        <v>0</v>
      </c>
      <c r="O6" s="73"/>
      <c r="P6" s="145"/>
      <c r="Q6" s="145"/>
      <c r="R6" s="145"/>
      <c r="S6" s="145"/>
      <c r="T6" s="145"/>
      <c r="U6" s="145"/>
      <c r="V6" s="145"/>
      <c r="W6" s="145"/>
      <c r="X6" s="145"/>
      <c r="Y6" s="145"/>
      <c r="Z6" s="145"/>
      <c r="AA6" s="145"/>
      <c r="AB6" s="145"/>
    </row>
    <row r="7" spans="1:28" ht="22.5" customHeight="1" x14ac:dyDescent="0.25">
      <c r="A7" s="218" t="s">
        <v>360</v>
      </c>
      <c r="B7" s="226" t="s">
        <v>361</v>
      </c>
      <c r="C7" s="223">
        <v>0</v>
      </c>
      <c r="D7" s="223">
        <v>0</v>
      </c>
      <c r="E7" s="223">
        <v>0</v>
      </c>
      <c r="F7" s="223">
        <v>0</v>
      </c>
      <c r="G7" s="223">
        <v>0</v>
      </c>
      <c r="H7" s="223">
        <v>0</v>
      </c>
      <c r="I7" s="234">
        <v>0</v>
      </c>
      <c r="J7" s="234">
        <v>0</v>
      </c>
      <c r="K7" s="223">
        <v>0</v>
      </c>
      <c r="L7" s="223">
        <v>0</v>
      </c>
      <c r="M7" s="235">
        <f t="shared" si="0"/>
        <v>0</v>
      </c>
      <c r="N7" s="83">
        <f t="shared" si="1"/>
        <v>0</v>
      </c>
      <c r="O7" s="73"/>
      <c r="P7" s="145"/>
      <c r="Q7" s="145"/>
      <c r="R7" s="145"/>
      <c r="S7" s="145"/>
      <c r="T7" s="145"/>
      <c r="U7" s="145"/>
      <c r="V7" s="145"/>
      <c r="W7" s="145"/>
      <c r="X7" s="145"/>
      <c r="Y7" s="145"/>
      <c r="Z7" s="145"/>
      <c r="AA7" s="145"/>
      <c r="AB7" s="145"/>
    </row>
    <row r="8" spans="1:28" ht="22.5" customHeight="1" x14ac:dyDescent="0.25">
      <c r="A8" s="218" t="s">
        <v>362</v>
      </c>
      <c r="B8" s="226" t="s">
        <v>363</v>
      </c>
      <c r="C8" s="223">
        <v>0</v>
      </c>
      <c r="D8" s="223">
        <v>0</v>
      </c>
      <c r="E8" s="223">
        <v>0</v>
      </c>
      <c r="F8" s="223">
        <v>0</v>
      </c>
      <c r="G8" s="223">
        <v>0</v>
      </c>
      <c r="H8" s="223">
        <v>0</v>
      </c>
      <c r="I8" s="234">
        <v>0</v>
      </c>
      <c r="J8" s="234">
        <v>0</v>
      </c>
      <c r="K8" s="223">
        <v>0</v>
      </c>
      <c r="L8" s="223">
        <v>0</v>
      </c>
      <c r="M8" s="235">
        <f t="shared" si="0"/>
        <v>0</v>
      </c>
      <c r="N8" s="83">
        <f t="shared" si="1"/>
        <v>0</v>
      </c>
      <c r="O8" s="73"/>
      <c r="P8" s="145"/>
      <c r="Q8" s="145"/>
      <c r="R8" s="145"/>
      <c r="S8" s="145"/>
      <c r="T8" s="145"/>
      <c r="U8" s="145"/>
      <c r="V8" s="145"/>
      <c r="W8" s="145"/>
      <c r="X8" s="145"/>
      <c r="Y8" s="145"/>
      <c r="Z8" s="145"/>
      <c r="AA8" s="145"/>
      <c r="AB8" s="145"/>
    </row>
    <row r="9" spans="1:28" ht="22.5" customHeight="1" x14ac:dyDescent="0.25">
      <c r="A9" s="218" t="s">
        <v>364</v>
      </c>
      <c r="B9" s="226" t="s">
        <v>365</v>
      </c>
      <c r="C9" s="223">
        <v>0</v>
      </c>
      <c r="D9" s="223">
        <v>0</v>
      </c>
      <c r="E9" s="223">
        <v>0</v>
      </c>
      <c r="F9" s="223">
        <v>0</v>
      </c>
      <c r="G9" s="223">
        <v>0</v>
      </c>
      <c r="H9" s="223">
        <v>0</v>
      </c>
      <c r="I9" s="234">
        <v>0</v>
      </c>
      <c r="J9" s="234">
        <v>0</v>
      </c>
      <c r="K9" s="223">
        <v>0</v>
      </c>
      <c r="L9" s="223">
        <v>0</v>
      </c>
      <c r="M9" s="235">
        <f t="shared" si="0"/>
        <v>0</v>
      </c>
      <c r="N9" s="83">
        <f t="shared" si="1"/>
        <v>0</v>
      </c>
      <c r="O9" s="73"/>
      <c r="P9" s="145"/>
      <c r="Q9" s="145"/>
      <c r="R9" s="145"/>
      <c r="S9" s="145"/>
      <c r="T9" s="145"/>
      <c r="U9" s="145"/>
      <c r="V9" s="145"/>
      <c r="W9" s="145"/>
      <c r="X9" s="145"/>
      <c r="Y9" s="145"/>
      <c r="Z9" s="145"/>
      <c r="AA9" s="145"/>
      <c r="AB9" s="145"/>
    </row>
    <row r="10" spans="1:28" ht="22.5" customHeight="1" x14ac:dyDescent="0.25">
      <c r="A10" s="218" t="s">
        <v>366</v>
      </c>
      <c r="B10" s="226" t="s">
        <v>367</v>
      </c>
      <c r="C10" s="223">
        <v>0</v>
      </c>
      <c r="D10" s="223">
        <v>0</v>
      </c>
      <c r="E10" s="223">
        <v>0</v>
      </c>
      <c r="F10" s="223">
        <v>0</v>
      </c>
      <c r="G10" s="223">
        <v>0</v>
      </c>
      <c r="H10" s="223">
        <v>0</v>
      </c>
      <c r="I10" s="234">
        <v>0</v>
      </c>
      <c r="J10" s="234">
        <v>0</v>
      </c>
      <c r="K10" s="223">
        <v>0</v>
      </c>
      <c r="L10" s="223">
        <v>0</v>
      </c>
      <c r="M10" s="235">
        <f t="shared" si="0"/>
        <v>0</v>
      </c>
      <c r="N10" s="83">
        <f t="shared" si="1"/>
        <v>0</v>
      </c>
      <c r="O10" s="73"/>
      <c r="P10" s="145"/>
      <c r="Q10" s="145"/>
      <c r="R10" s="145"/>
      <c r="S10" s="145"/>
      <c r="T10" s="145"/>
      <c r="U10" s="145"/>
      <c r="V10" s="145"/>
      <c r="W10" s="145"/>
      <c r="X10" s="145"/>
      <c r="Y10" s="145"/>
      <c r="Z10" s="145"/>
      <c r="AA10" s="145"/>
      <c r="AB10" s="145"/>
    </row>
    <row r="11" spans="1:28" ht="22.5" customHeight="1" x14ac:dyDescent="0.25">
      <c r="A11" s="218" t="s">
        <v>368</v>
      </c>
      <c r="B11" s="226" t="s">
        <v>369</v>
      </c>
      <c r="C11" s="223">
        <v>0</v>
      </c>
      <c r="D11" s="223">
        <v>0</v>
      </c>
      <c r="E11" s="223">
        <v>0</v>
      </c>
      <c r="F11" s="223">
        <v>0</v>
      </c>
      <c r="G11" s="223">
        <v>0</v>
      </c>
      <c r="H11" s="223">
        <v>0</v>
      </c>
      <c r="I11" s="234">
        <v>0</v>
      </c>
      <c r="J11" s="234">
        <v>0</v>
      </c>
      <c r="K11" s="223">
        <v>0</v>
      </c>
      <c r="L11" s="223">
        <v>0</v>
      </c>
      <c r="M11" s="235">
        <f t="shared" si="0"/>
        <v>0</v>
      </c>
      <c r="N11" s="83">
        <f t="shared" si="1"/>
        <v>0</v>
      </c>
      <c r="O11" s="73"/>
      <c r="P11" s="145"/>
      <c r="Q11" s="145"/>
      <c r="R11" s="145"/>
      <c r="S11" s="145"/>
      <c r="T11" s="145"/>
      <c r="U11" s="145"/>
      <c r="V11" s="145"/>
      <c r="W11" s="145"/>
      <c r="X11" s="145"/>
      <c r="Y11" s="145"/>
      <c r="Z11" s="145"/>
      <c r="AA11" s="145"/>
      <c r="AB11" s="145"/>
    </row>
    <row r="12" spans="1:28" ht="22.5" customHeight="1" x14ac:dyDescent="0.25">
      <c r="A12" s="218" t="s">
        <v>370</v>
      </c>
      <c r="B12" s="226" t="s">
        <v>371</v>
      </c>
      <c r="C12" s="223">
        <v>3</v>
      </c>
      <c r="D12" s="223">
        <v>0</v>
      </c>
      <c r="E12" s="223">
        <v>0</v>
      </c>
      <c r="F12" s="223">
        <v>0</v>
      </c>
      <c r="G12" s="223">
        <v>0</v>
      </c>
      <c r="H12" s="223">
        <v>0</v>
      </c>
      <c r="I12" s="234">
        <v>0</v>
      </c>
      <c r="J12" s="234">
        <v>0</v>
      </c>
      <c r="K12" s="223">
        <v>0</v>
      </c>
      <c r="L12" s="223">
        <v>0</v>
      </c>
      <c r="M12" s="235">
        <f t="shared" si="0"/>
        <v>3</v>
      </c>
      <c r="N12" s="83">
        <f t="shared" si="1"/>
        <v>0</v>
      </c>
      <c r="O12" s="73"/>
      <c r="P12" s="145"/>
      <c r="Q12" s="145"/>
      <c r="R12" s="145"/>
      <c r="S12" s="145"/>
      <c r="T12" s="145"/>
      <c r="U12" s="145"/>
      <c r="V12" s="145"/>
      <c r="W12" s="145"/>
      <c r="X12" s="145"/>
      <c r="Y12" s="145"/>
      <c r="Z12" s="145"/>
      <c r="AA12" s="145"/>
      <c r="AB12" s="145"/>
    </row>
    <row r="13" spans="1:28" ht="22.5" customHeight="1" x14ac:dyDescent="0.25">
      <c r="A13" s="218" t="s">
        <v>372</v>
      </c>
      <c r="B13" s="226" t="s">
        <v>373</v>
      </c>
      <c r="C13" s="223">
        <v>0</v>
      </c>
      <c r="D13" s="223">
        <v>0</v>
      </c>
      <c r="E13" s="223">
        <v>0</v>
      </c>
      <c r="F13" s="223">
        <v>0</v>
      </c>
      <c r="G13" s="223">
        <v>0</v>
      </c>
      <c r="H13" s="223">
        <v>0</v>
      </c>
      <c r="I13" s="234">
        <v>0</v>
      </c>
      <c r="J13" s="234">
        <v>0</v>
      </c>
      <c r="K13" s="223">
        <v>0</v>
      </c>
      <c r="L13" s="223">
        <v>0</v>
      </c>
      <c r="M13" s="235">
        <f t="shared" si="0"/>
        <v>0</v>
      </c>
      <c r="N13" s="83">
        <f t="shared" si="1"/>
        <v>0</v>
      </c>
      <c r="O13" s="73"/>
      <c r="P13" s="145"/>
      <c r="Q13" s="145"/>
      <c r="R13" s="145"/>
      <c r="S13" s="145"/>
      <c r="T13" s="145"/>
      <c r="U13" s="145"/>
      <c r="V13" s="145"/>
      <c r="W13" s="145"/>
      <c r="X13" s="145"/>
      <c r="Y13" s="145"/>
      <c r="Z13" s="145"/>
      <c r="AA13" s="145"/>
      <c r="AB13" s="145"/>
    </row>
    <row r="14" spans="1:28" ht="22.5" customHeight="1" x14ac:dyDescent="0.25">
      <c r="A14" s="216" t="s">
        <v>374</v>
      </c>
      <c r="B14" s="225" t="s">
        <v>143</v>
      </c>
      <c r="C14" s="87">
        <f t="shared" ref="C14:L14" si="2">SUM(C4:C13)</f>
        <v>3</v>
      </c>
      <c r="D14" s="87">
        <f t="shared" si="2"/>
        <v>3</v>
      </c>
      <c r="E14" s="87">
        <f t="shared" si="2"/>
        <v>17</v>
      </c>
      <c r="F14" s="87">
        <f t="shared" si="2"/>
        <v>24</v>
      </c>
      <c r="G14" s="87">
        <f t="shared" si="2"/>
        <v>3</v>
      </c>
      <c r="H14" s="87">
        <f t="shared" si="2"/>
        <v>1</v>
      </c>
      <c r="I14" s="87">
        <f t="shared" si="2"/>
        <v>0</v>
      </c>
      <c r="J14" s="87">
        <f t="shared" si="2"/>
        <v>0</v>
      </c>
      <c r="K14" s="87">
        <f t="shared" si="2"/>
        <v>93</v>
      </c>
      <c r="L14" s="87">
        <f t="shared" si="2"/>
        <v>0</v>
      </c>
      <c r="M14" s="88">
        <f t="shared" si="0"/>
        <v>144</v>
      </c>
      <c r="N14" s="73"/>
      <c r="O14" s="73"/>
      <c r="P14" s="145"/>
      <c r="Q14" s="145"/>
      <c r="R14" s="145"/>
      <c r="S14" s="145"/>
      <c r="T14" s="145"/>
      <c r="U14" s="145"/>
      <c r="V14" s="145"/>
      <c r="W14" s="145"/>
      <c r="X14" s="145"/>
      <c r="Y14" s="145"/>
      <c r="Z14" s="145"/>
      <c r="AA14" s="145"/>
      <c r="AB14" s="145"/>
    </row>
    <row r="15" spans="1:28" x14ac:dyDescent="0.25">
      <c r="A15" s="145"/>
      <c r="B15" s="145"/>
      <c r="C15" s="129" t="str">
        <f>IF(SUM(C4:C13)&lt;&gt;'Recursos Humanos'!D6,"ERRO","OK")</f>
        <v>OK</v>
      </c>
      <c r="D15" s="129" t="str">
        <f>IF(SUM(D4:D13)&lt;&gt;'Recursos Humanos'!E6,"ERRO","OK")</f>
        <v>OK</v>
      </c>
      <c r="E15" s="129" t="str">
        <f>IF(SUM(E4:E13)&lt;&gt;'Recursos Humanos'!F6,"ERRO","OK")</f>
        <v>OK</v>
      </c>
      <c r="F15" s="129" t="str">
        <f>IF(SUM(F4:F13)&lt;&gt;'Recursos Humanos'!G6,"ERRO","OK")</f>
        <v>OK</v>
      </c>
      <c r="G15" s="129" t="str">
        <f>IF(SUM(G4:G13)&lt;&gt;'Recursos Humanos'!H6,"ERRO","OK")</f>
        <v>OK</v>
      </c>
      <c r="H15" s="129" t="str">
        <f>IF(SUM(H4:H13)&lt;&gt;'Recursos Humanos'!I6,"ERRO","OK")</f>
        <v>OK</v>
      </c>
      <c r="I15" s="129" t="str">
        <f>IF(SUM(I4:I13)&lt;&gt;'Recursos Humanos'!J6,"ERRO","OK")</f>
        <v>OK</v>
      </c>
      <c r="J15" s="129" t="str">
        <f>IF(SUM(J4:J13)&lt;&gt;'Recursos Humanos'!K6,"ERRO","OK")</f>
        <v>OK</v>
      </c>
      <c r="K15" s="129" t="str">
        <f>IF(SUM(K4:K13)&lt;&gt;'Recursos Humanos'!L6,"ERRO","OK")</f>
        <v>OK</v>
      </c>
      <c r="L15" s="129" t="str">
        <f>IF(SUM(L4:L13)&lt;&gt;'Recursos Humanos'!M6,"ERRO","OK")</f>
        <v>OK</v>
      </c>
      <c r="M15" s="145"/>
      <c r="N15" s="145"/>
      <c r="O15" s="145"/>
      <c r="P15" s="145"/>
      <c r="Q15" s="145"/>
      <c r="R15" s="145"/>
      <c r="S15" s="145"/>
      <c r="T15" s="145"/>
      <c r="U15" s="145"/>
      <c r="V15" s="145"/>
      <c r="W15" s="145"/>
      <c r="X15" s="145"/>
      <c r="Y15" s="145"/>
      <c r="Z15" s="145"/>
      <c r="AA15" s="145"/>
      <c r="AB15" s="145"/>
    </row>
    <row r="16" spans="1:28" s="119" customFormat="1" ht="13.5" customHeight="1" x14ac:dyDescent="0.2">
      <c r="A16" s="90" t="s">
        <v>184</v>
      </c>
      <c r="B16" s="92"/>
      <c r="C16" s="118"/>
      <c r="G16" s="166"/>
      <c r="H16" s="166"/>
      <c r="I16" s="166"/>
      <c r="J16" s="166"/>
      <c r="K16" s="166"/>
      <c r="N16" s="93"/>
      <c r="P16" s="144"/>
      <c r="Q16" s="144"/>
      <c r="R16" s="144"/>
      <c r="S16" s="144"/>
      <c r="T16" s="144"/>
      <c r="U16" s="144"/>
      <c r="V16" s="144"/>
      <c r="W16" s="144"/>
      <c r="X16" s="144"/>
      <c r="Y16" s="144"/>
      <c r="Z16" s="121"/>
      <c r="AA16" s="121"/>
      <c r="AB16" s="121"/>
    </row>
    <row r="17" spans="1:28" s="119" customFormat="1" ht="19.5" customHeight="1" x14ac:dyDescent="0.2">
      <c r="A17" s="293" t="s">
        <v>375</v>
      </c>
      <c r="B17" s="293"/>
      <c r="C17" s="293"/>
      <c r="D17" s="293"/>
      <c r="E17" s="293"/>
      <c r="F17" s="293"/>
      <c r="G17" s="293"/>
      <c r="H17" s="293"/>
      <c r="I17" s="293"/>
      <c r="J17" s="293"/>
      <c r="K17" s="293"/>
      <c r="L17" s="293"/>
      <c r="M17" s="293"/>
      <c r="N17" s="142"/>
      <c r="O17" s="123"/>
      <c r="P17" s="123"/>
      <c r="Q17" s="144"/>
      <c r="R17" s="144"/>
      <c r="S17" s="144"/>
      <c r="T17" s="144"/>
      <c r="U17" s="144"/>
      <c r="V17" s="144"/>
      <c r="W17" s="144"/>
      <c r="X17" s="144"/>
      <c r="Y17" s="144"/>
      <c r="Z17" s="121"/>
      <c r="AA17" s="121"/>
      <c r="AB17" s="121"/>
    </row>
    <row r="18" spans="1:28" s="119" customFormat="1" ht="19.5" customHeight="1" x14ac:dyDescent="0.2">
      <c r="A18" s="293" t="s">
        <v>376</v>
      </c>
      <c r="B18" s="293"/>
      <c r="C18" s="293"/>
      <c r="D18" s="293"/>
      <c r="E18" s="293"/>
      <c r="F18" s="293"/>
      <c r="G18" s="293"/>
      <c r="H18" s="293"/>
      <c r="I18" s="293"/>
      <c r="J18" s="293"/>
      <c r="K18" s="293"/>
      <c r="L18" s="293"/>
      <c r="M18" s="293"/>
      <c r="N18" s="142"/>
      <c r="O18" s="123"/>
      <c r="P18" s="123"/>
      <c r="Q18" s="144"/>
      <c r="R18" s="144"/>
      <c r="S18" s="144"/>
      <c r="T18" s="144"/>
      <c r="U18" s="144"/>
      <c r="V18" s="144"/>
      <c r="W18" s="144"/>
      <c r="X18" s="144"/>
      <c r="Y18" s="144"/>
      <c r="Z18" s="121"/>
      <c r="AA18" s="121"/>
      <c r="AB18" s="121"/>
    </row>
    <row r="19" spans="1:28" s="119" customFormat="1" ht="19.5" customHeight="1" x14ac:dyDescent="0.2">
      <c r="A19" s="293" t="s">
        <v>377</v>
      </c>
      <c r="B19" s="293"/>
      <c r="C19" s="293"/>
      <c r="D19" s="293"/>
      <c r="E19" s="293"/>
      <c r="F19" s="293"/>
      <c r="G19" s="293"/>
      <c r="H19" s="293"/>
      <c r="I19" s="293"/>
      <c r="J19" s="293"/>
      <c r="K19" s="293"/>
      <c r="L19" s="293"/>
      <c r="M19" s="293"/>
      <c r="N19" s="142"/>
      <c r="O19" s="123"/>
      <c r="P19" s="123"/>
      <c r="Q19" s="144"/>
      <c r="R19" s="144"/>
      <c r="S19" s="144"/>
      <c r="T19" s="144"/>
      <c r="U19" s="144"/>
      <c r="V19" s="144"/>
      <c r="W19" s="144"/>
      <c r="X19" s="144"/>
      <c r="Y19" s="144"/>
      <c r="Z19" s="121"/>
      <c r="AA19" s="121"/>
      <c r="AB19" s="121"/>
    </row>
    <row r="20" spans="1:28" ht="13.5" customHeight="1" x14ac:dyDescent="0.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28" ht="13.5" customHeight="1" x14ac:dyDescent="0.25">
      <c r="A21" s="90" t="s">
        <v>194</v>
      </c>
      <c r="B21" s="92"/>
      <c r="C21" s="118"/>
      <c r="D21" s="119"/>
      <c r="E21" s="119"/>
      <c r="F21" s="119"/>
      <c r="G21" s="119"/>
      <c r="H21" s="119"/>
      <c r="I21" s="119"/>
      <c r="J21" s="119"/>
      <c r="K21" s="119"/>
      <c r="L21" s="119"/>
      <c r="M21" s="119"/>
      <c r="N21" s="93"/>
      <c r="O21" s="145"/>
      <c r="P21" s="145"/>
      <c r="Q21" s="145"/>
      <c r="R21" s="145"/>
      <c r="S21" s="145"/>
      <c r="T21" s="145"/>
      <c r="U21" s="145"/>
      <c r="V21" s="145"/>
      <c r="W21" s="145"/>
      <c r="X21" s="145"/>
      <c r="Y21" s="145"/>
      <c r="Z21" s="145"/>
      <c r="AA21" s="145"/>
      <c r="AB21" s="145"/>
    </row>
    <row r="22" spans="1:28" ht="61.5" customHeight="1" x14ac:dyDescent="0.25">
      <c r="A22" s="288"/>
      <c r="B22" s="288"/>
      <c r="C22" s="288"/>
      <c r="D22" s="288"/>
      <c r="E22" s="288"/>
      <c r="F22" s="288"/>
      <c r="G22" s="288"/>
      <c r="H22" s="288"/>
      <c r="I22" s="288"/>
      <c r="J22" s="288"/>
      <c r="K22" s="288"/>
      <c r="L22" s="288"/>
      <c r="M22" s="288"/>
      <c r="N22" s="146"/>
      <c r="O22" s="145"/>
      <c r="P22" s="145"/>
      <c r="Q22" s="145"/>
      <c r="R22" s="145"/>
      <c r="S22" s="145"/>
      <c r="T22" s="145"/>
      <c r="U22" s="145"/>
      <c r="V22" s="145"/>
      <c r="W22" s="145"/>
      <c r="X22" s="145"/>
      <c r="Y22" s="145"/>
      <c r="Z22" s="145"/>
      <c r="AA22" s="145"/>
      <c r="AB22" s="145"/>
    </row>
  </sheetData>
  <sheetProtection password="CA77" sheet="1" objects="1" scenarios="1" formatCells="0"/>
  <mergeCells count="4">
    <mergeCell ref="A17:M17"/>
    <mergeCell ref="A18:M18"/>
    <mergeCell ref="A19:M19"/>
    <mergeCell ref="A22:M22"/>
  </mergeCells>
  <printOptions horizontalCentered="1"/>
  <pageMargins left="0.23611111111111099" right="0.23611111111111099" top="0.55000000000000004" bottom="0.25972222222222202" header="0.27986111111111101" footer="0.51180555555555496"/>
  <pageSetup firstPageNumber="0" orientation="landscape" horizontalDpi="300" verticalDpi="300" r:id="rId1"/>
  <headerFooter>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K30"/>
  <sheetViews>
    <sheetView showGridLines="0" showRowColHeaders="0" zoomScaleNormal="100" workbookViewId="0">
      <selection activeCell="D23" sqref="D23"/>
    </sheetView>
  </sheetViews>
  <sheetFormatPr defaultRowHeight="13.2" x14ac:dyDescent="0.25"/>
  <cols>
    <col min="1" max="1" width="8.5546875" style="22" customWidth="1"/>
    <col min="2" max="2" width="58.44140625" style="22" customWidth="1"/>
    <col min="3" max="3" width="7.6640625" style="22" customWidth="1"/>
    <col min="4" max="4" width="13" style="22" customWidth="1"/>
    <col min="5" max="6" width="8.109375" style="22" customWidth="1"/>
    <col min="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IF(Validação!E45="Preenchido","","Mensagem: " &amp; Validação!E45 &amp; " " &amp; Validação!E46)</f>
        <v/>
      </c>
      <c r="B2" s="67"/>
      <c r="C2" s="67"/>
      <c r="D2" s="67"/>
      <c r="E2" s="68"/>
      <c r="F2" s="68"/>
      <c r="G2" s="128"/>
      <c r="H2" s="128"/>
      <c r="I2" s="128"/>
      <c r="J2" s="128"/>
      <c r="K2" s="128"/>
      <c r="M2" s="128"/>
      <c r="P2" s="127"/>
      <c r="Q2" s="128"/>
    </row>
    <row r="3" spans="1:17" ht="87" customHeight="1" x14ac:dyDescent="0.25">
      <c r="A3" s="233" t="s">
        <v>378</v>
      </c>
      <c r="B3" s="287" t="s">
        <v>379</v>
      </c>
      <c r="C3" s="287"/>
      <c r="D3" s="171" t="s">
        <v>380</v>
      </c>
      <c r="E3" s="145"/>
      <c r="F3" s="145"/>
      <c r="G3" s="145"/>
      <c r="H3" s="145"/>
      <c r="I3" s="145"/>
      <c r="J3" s="145"/>
      <c r="K3" s="145"/>
      <c r="L3" s="145"/>
      <c r="M3" s="145"/>
      <c r="N3" s="145"/>
      <c r="O3" s="145"/>
      <c r="P3" s="145"/>
      <c r="Q3" s="145"/>
    </row>
    <row r="4" spans="1:17" ht="13.5" customHeight="1" x14ac:dyDescent="0.25">
      <c r="A4" s="279" t="s">
        <v>381</v>
      </c>
      <c r="B4" s="280" t="s">
        <v>382</v>
      </c>
      <c r="C4" s="74" t="s">
        <v>146</v>
      </c>
      <c r="D4" s="178">
        <v>1106</v>
      </c>
      <c r="E4" s="83">
        <f>IF(D5="",1,0)</f>
        <v>0</v>
      </c>
      <c r="F4" s="83">
        <f>SUM(E4,E5,E7,E8,E10,E11,E13,E14,E16,E17,E19,E20,E22,E23)</f>
        <v>0</v>
      </c>
      <c r="G4" s="89"/>
      <c r="H4" s="145"/>
      <c r="I4" s="145"/>
      <c r="J4" s="145"/>
      <c r="K4" s="145"/>
      <c r="L4" s="145"/>
      <c r="M4" s="145"/>
      <c r="N4" s="145"/>
      <c r="O4" s="145"/>
      <c r="P4" s="145"/>
      <c r="Q4" s="145"/>
    </row>
    <row r="5" spans="1:17" ht="13.5" customHeight="1" x14ac:dyDescent="0.25">
      <c r="A5" s="279"/>
      <c r="B5" s="280"/>
      <c r="C5" s="77" t="s">
        <v>147</v>
      </c>
      <c r="D5" s="179">
        <v>774</v>
      </c>
      <c r="E5" s="83">
        <f>IF(D5="",1,0)</f>
        <v>0</v>
      </c>
      <c r="F5" s="83"/>
      <c r="G5" s="145"/>
      <c r="H5" s="145"/>
      <c r="I5" s="145"/>
      <c r="J5" s="145"/>
      <c r="K5" s="145"/>
      <c r="L5" s="145"/>
      <c r="M5" s="145"/>
      <c r="N5" s="145"/>
      <c r="O5" s="145"/>
      <c r="P5" s="145"/>
      <c r="Q5" s="145"/>
    </row>
    <row r="6" spans="1:17" ht="13.5" customHeight="1" x14ac:dyDescent="0.25">
      <c r="A6" s="279"/>
      <c r="B6" s="280"/>
      <c r="C6" s="80" t="s">
        <v>148</v>
      </c>
      <c r="D6" s="81">
        <f>SUM(D4,D5)</f>
        <v>1880</v>
      </c>
      <c r="E6" s="73"/>
      <c r="F6" s="73"/>
      <c r="G6" s="145"/>
      <c r="H6" s="145"/>
      <c r="I6" s="145"/>
      <c r="J6" s="145"/>
      <c r="K6" s="145"/>
      <c r="L6" s="145"/>
      <c r="M6" s="145"/>
      <c r="N6" s="145"/>
      <c r="O6" s="145"/>
      <c r="P6" s="145"/>
      <c r="Q6" s="145"/>
    </row>
    <row r="7" spans="1:17" ht="13.5" customHeight="1" x14ac:dyDescent="0.25">
      <c r="A7" s="279" t="s">
        <v>383</v>
      </c>
      <c r="B7" s="280" t="s">
        <v>384</v>
      </c>
      <c r="C7" s="74" t="s">
        <v>146</v>
      </c>
      <c r="D7" s="178">
        <v>0</v>
      </c>
      <c r="E7" s="83">
        <f>IF(D8="",1,0)</f>
        <v>0</v>
      </c>
      <c r="F7" s="73"/>
      <c r="G7" s="145"/>
      <c r="H7" s="145"/>
      <c r="I7" s="145"/>
      <c r="J7" s="145"/>
      <c r="K7" s="145"/>
      <c r="L7" s="145"/>
      <c r="M7" s="145"/>
      <c r="N7" s="145"/>
      <c r="O7" s="145"/>
      <c r="P7" s="145"/>
      <c r="Q7" s="145"/>
    </row>
    <row r="8" spans="1:17" ht="13.5" customHeight="1" x14ac:dyDescent="0.25">
      <c r="A8" s="279"/>
      <c r="B8" s="280"/>
      <c r="C8" s="77" t="s">
        <v>147</v>
      </c>
      <c r="D8" s="179">
        <v>0</v>
      </c>
      <c r="E8" s="83">
        <f>IF(D8="",1,0)</f>
        <v>0</v>
      </c>
      <c r="F8" s="73"/>
      <c r="G8" s="145"/>
      <c r="H8" s="145"/>
      <c r="I8" s="145"/>
      <c r="J8" s="145"/>
      <c r="K8" s="145"/>
      <c r="L8" s="145"/>
      <c r="M8" s="145"/>
      <c r="N8" s="145"/>
      <c r="O8" s="145"/>
      <c r="P8" s="145"/>
      <c r="Q8" s="145"/>
    </row>
    <row r="9" spans="1:17" ht="13.5" customHeight="1" x14ac:dyDescent="0.25">
      <c r="A9" s="279"/>
      <c r="B9" s="280"/>
      <c r="C9" s="80" t="s">
        <v>148</v>
      </c>
      <c r="D9" s="81">
        <f>SUM(D7,D8)</f>
        <v>0</v>
      </c>
      <c r="E9" s="73"/>
      <c r="F9" s="73"/>
      <c r="G9" s="145"/>
      <c r="H9" s="145"/>
      <c r="I9" s="145"/>
      <c r="J9" s="145"/>
      <c r="K9" s="145"/>
      <c r="L9" s="145"/>
      <c r="M9" s="145"/>
      <c r="N9" s="145"/>
      <c r="O9" s="145"/>
      <c r="P9" s="145"/>
      <c r="Q9" s="145"/>
    </row>
    <row r="10" spans="1:17" ht="13.5" customHeight="1" x14ac:dyDescent="0.25">
      <c r="A10" s="279" t="s">
        <v>385</v>
      </c>
      <c r="B10" s="280" t="s">
        <v>386</v>
      </c>
      <c r="C10" s="74" t="s">
        <v>146</v>
      </c>
      <c r="D10" s="178">
        <v>0</v>
      </c>
      <c r="E10" s="83">
        <f>IF(D11="",1,0)</f>
        <v>0</v>
      </c>
      <c r="F10" s="180"/>
      <c r="G10" s="145"/>
      <c r="H10" s="145"/>
      <c r="I10" s="145"/>
      <c r="J10" s="145"/>
      <c r="K10" s="145"/>
      <c r="L10" s="145"/>
      <c r="M10" s="145"/>
      <c r="N10" s="145"/>
      <c r="O10" s="145"/>
      <c r="P10" s="145"/>
      <c r="Q10" s="145"/>
    </row>
    <row r="11" spans="1:17" ht="13.5" customHeight="1" x14ac:dyDescent="0.25">
      <c r="A11" s="279"/>
      <c r="B11" s="280"/>
      <c r="C11" s="77" t="s">
        <v>147</v>
      </c>
      <c r="D11" s="179">
        <v>0</v>
      </c>
      <c r="E11" s="83">
        <f>IF(D11="",1,0)</f>
        <v>0</v>
      </c>
      <c r="F11" s="180"/>
      <c r="G11" s="145"/>
      <c r="H11" s="145"/>
      <c r="I11" s="145"/>
      <c r="J11" s="145"/>
      <c r="K11" s="145"/>
      <c r="L11" s="145"/>
      <c r="M11" s="145"/>
      <c r="N11" s="145"/>
      <c r="O11" s="145"/>
      <c r="P11" s="145"/>
      <c r="Q11" s="145"/>
    </row>
    <row r="12" spans="1:17" ht="13.5" customHeight="1" x14ac:dyDescent="0.25">
      <c r="A12" s="279"/>
      <c r="B12" s="280"/>
      <c r="C12" s="80" t="s">
        <v>148</v>
      </c>
      <c r="D12" s="81">
        <f>SUM(D10,D11)</f>
        <v>0</v>
      </c>
      <c r="E12" s="73"/>
      <c r="F12" s="180"/>
      <c r="G12" s="145"/>
      <c r="H12" s="145"/>
      <c r="I12" s="145"/>
      <c r="J12" s="145"/>
      <c r="K12" s="145"/>
      <c r="L12" s="145"/>
      <c r="M12" s="145"/>
      <c r="N12" s="145"/>
      <c r="O12" s="145"/>
      <c r="P12" s="145"/>
      <c r="Q12" s="145"/>
    </row>
    <row r="13" spans="1:17" ht="13.5" customHeight="1" x14ac:dyDescent="0.25">
      <c r="A13" s="279" t="s">
        <v>387</v>
      </c>
      <c r="B13" s="280" t="s">
        <v>388</v>
      </c>
      <c r="C13" s="74" t="s">
        <v>146</v>
      </c>
      <c r="D13" s="178">
        <v>514</v>
      </c>
      <c r="E13" s="83">
        <f>IF(D14="",1,0)</f>
        <v>0</v>
      </c>
      <c r="F13" s="180"/>
      <c r="G13" s="145"/>
      <c r="H13" s="145"/>
      <c r="I13" s="145"/>
      <c r="J13" s="145"/>
      <c r="K13" s="145"/>
      <c r="L13" s="145"/>
      <c r="M13" s="145"/>
      <c r="N13" s="145"/>
      <c r="O13" s="145"/>
      <c r="P13" s="145"/>
      <c r="Q13" s="145"/>
    </row>
    <row r="14" spans="1:17" ht="13.5" customHeight="1" x14ac:dyDescent="0.25">
      <c r="A14" s="279"/>
      <c r="B14" s="280"/>
      <c r="C14" s="77" t="s">
        <v>147</v>
      </c>
      <c r="D14" s="179">
        <v>504</v>
      </c>
      <c r="E14" s="83">
        <f>IF(D14="",1,0)</f>
        <v>0</v>
      </c>
      <c r="F14" s="180"/>
      <c r="G14" s="145"/>
      <c r="H14" s="145"/>
      <c r="I14" s="145"/>
      <c r="J14" s="145"/>
      <c r="K14" s="145"/>
      <c r="L14" s="145"/>
      <c r="M14" s="145"/>
      <c r="N14" s="145"/>
      <c r="O14" s="145"/>
      <c r="P14" s="145"/>
      <c r="Q14" s="145"/>
    </row>
    <row r="15" spans="1:17" ht="13.5" customHeight="1" x14ac:dyDescent="0.25">
      <c r="A15" s="279"/>
      <c r="B15" s="280"/>
      <c r="C15" s="80" t="s">
        <v>148</v>
      </c>
      <c r="D15" s="81">
        <f>SUM(D13,D14)</f>
        <v>1018</v>
      </c>
      <c r="E15" s="73"/>
      <c r="F15" s="180"/>
      <c r="G15" s="145"/>
      <c r="H15" s="145"/>
      <c r="I15" s="145"/>
      <c r="J15" s="145"/>
      <c r="K15" s="145"/>
      <c r="L15" s="145"/>
      <c r="M15" s="145"/>
      <c r="N15" s="145"/>
      <c r="O15" s="145"/>
      <c r="P15" s="145"/>
      <c r="Q15" s="145"/>
    </row>
    <row r="16" spans="1:17" ht="13.5" customHeight="1" x14ac:dyDescent="0.25">
      <c r="A16" s="279" t="s">
        <v>389</v>
      </c>
      <c r="B16" s="280" t="s">
        <v>390</v>
      </c>
      <c r="C16" s="74" t="s">
        <v>146</v>
      </c>
      <c r="D16" s="178">
        <v>0</v>
      </c>
      <c r="E16" s="83">
        <f>IF(D17="",1,0)</f>
        <v>0</v>
      </c>
      <c r="F16" s="180"/>
      <c r="G16" s="145"/>
      <c r="H16" s="145"/>
      <c r="I16" s="145"/>
      <c r="J16" s="145"/>
      <c r="K16" s="145"/>
      <c r="L16" s="145"/>
      <c r="M16" s="145"/>
      <c r="N16" s="145"/>
      <c r="O16" s="145"/>
      <c r="P16" s="145"/>
      <c r="Q16" s="145"/>
    </row>
    <row r="17" spans="1:28" ht="13.5" customHeight="1" x14ac:dyDescent="0.25">
      <c r="A17" s="279"/>
      <c r="B17" s="280"/>
      <c r="C17" s="77" t="s">
        <v>147</v>
      </c>
      <c r="D17" s="179">
        <v>0</v>
      </c>
      <c r="E17" s="83">
        <f>IF(D17="",1,0)</f>
        <v>0</v>
      </c>
      <c r="F17" s="73"/>
      <c r="G17" s="145"/>
      <c r="H17" s="145"/>
      <c r="I17" s="145"/>
      <c r="J17" s="145"/>
      <c r="K17" s="145"/>
      <c r="L17" s="145"/>
      <c r="M17" s="145"/>
      <c r="N17" s="145"/>
      <c r="O17" s="145"/>
      <c r="P17" s="145"/>
      <c r="Q17" s="145"/>
      <c r="R17" s="145"/>
      <c r="S17" s="145"/>
      <c r="T17" s="145"/>
      <c r="U17" s="145"/>
      <c r="V17" s="145"/>
      <c r="W17" s="145"/>
      <c r="X17" s="145"/>
      <c r="Y17" s="145"/>
      <c r="Z17" s="145"/>
      <c r="AA17" s="145"/>
      <c r="AB17" s="145"/>
    </row>
    <row r="18" spans="1:28" ht="13.5" customHeight="1" x14ac:dyDescent="0.25">
      <c r="A18" s="279"/>
      <c r="B18" s="280"/>
      <c r="C18" s="80" t="s">
        <v>148</v>
      </c>
      <c r="D18" s="81">
        <f>SUM(D16,D17)</f>
        <v>0</v>
      </c>
      <c r="E18" s="73"/>
      <c r="F18" s="73"/>
      <c r="G18" s="145"/>
      <c r="H18" s="145"/>
      <c r="I18" s="145"/>
      <c r="J18" s="145"/>
      <c r="K18" s="145"/>
      <c r="L18" s="145"/>
      <c r="M18" s="145"/>
      <c r="N18" s="145"/>
      <c r="O18" s="145"/>
      <c r="P18" s="145"/>
      <c r="Q18" s="145"/>
      <c r="R18" s="145"/>
      <c r="S18" s="145"/>
      <c r="T18" s="145"/>
      <c r="U18" s="145"/>
      <c r="V18" s="145"/>
      <c r="W18" s="145"/>
      <c r="X18" s="145"/>
      <c r="Y18" s="145"/>
      <c r="Z18" s="145"/>
      <c r="AA18" s="145"/>
      <c r="AB18" s="145"/>
    </row>
    <row r="19" spans="1:28" ht="13.5" customHeight="1" x14ac:dyDescent="0.25">
      <c r="A19" s="279" t="s">
        <v>391</v>
      </c>
      <c r="B19" s="280" t="s">
        <v>392</v>
      </c>
      <c r="C19" s="74" t="s">
        <v>146</v>
      </c>
      <c r="D19" s="178">
        <v>0</v>
      </c>
      <c r="E19" s="83">
        <f>IF(D20="",1,0)</f>
        <v>0</v>
      </c>
      <c r="F19" s="73"/>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1:28" ht="13.5" customHeight="1" x14ac:dyDescent="0.25">
      <c r="A20" s="279"/>
      <c r="B20" s="280"/>
      <c r="C20" s="77" t="s">
        <v>147</v>
      </c>
      <c r="D20" s="179">
        <v>0</v>
      </c>
      <c r="E20" s="83">
        <f>IF(D20="",1,0)</f>
        <v>0</v>
      </c>
      <c r="F20" s="73"/>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28" ht="13.5" customHeight="1" x14ac:dyDescent="0.25">
      <c r="A21" s="279"/>
      <c r="B21" s="280"/>
      <c r="C21" s="80" t="s">
        <v>148</v>
      </c>
      <c r="D21" s="81">
        <f>SUM(D19,D20)</f>
        <v>0</v>
      </c>
      <c r="E21" s="73"/>
      <c r="F21" s="73"/>
      <c r="G21" s="145"/>
      <c r="H21" s="145"/>
      <c r="I21" s="145"/>
      <c r="J21" s="145"/>
      <c r="K21" s="145"/>
      <c r="L21" s="145"/>
      <c r="M21" s="145"/>
      <c r="N21" s="145"/>
      <c r="O21" s="145"/>
      <c r="P21" s="145"/>
      <c r="Q21" s="145"/>
      <c r="R21" s="145"/>
      <c r="S21" s="145"/>
      <c r="T21" s="145"/>
      <c r="U21" s="145"/>
      <c r="V21" s="145"/>
      <c r="W21" s="145"/>
      <c r="X21" s="145"/>
      <c r="Y21" s="145"/>
      <c r="Z21" s="145"/>
      <c r="AA21" s="145"/>
      <c r="AB21" s="145"/>
    </row>
    <row r="22" spans="1:28" ht="13.5" customHeight="1" x14ac:dyDescent="0.25">
      <c r="A22" s="277" t="s">
        <v>393</v>
      </c>
      <c r="B22" s="278" t="s">
        <v>394</v>
      </c>
      <c r="C22" s="74" t="s">
        <v>146</v>
      </c>
      <c r="D22" s="178">
        <v>0</v>
      </c>
      <c r="E22" s="83">
        <f>IF(D23="",1,0)</f>
        <v>0</v>
      </c>
      <c r="F22" s="73"/>
      <c r="G22" s="145"/>
      <c r="H22" s="145"/>
      <c r="I22" s="145"/>
      <c r="J22" s="145"/>
      <c r="K22" s="145"/>
      <c r="L22" s="145"/>
      <c r="M22" s="145"/>
      <c r="N22" s="145"/>
      <c r="O22" s="145"/>
      <c r="P22" s="145"/>
      <c r="Q22" s="145"/>
      <c r="R22" s="145"/>
      <c r="S22" s="145"/>
      <c r="T22" s="145"/>
      <c r="U22" s="145"/>
      <c r="V22" s="145"/>
      <c r="W22" s="145"/>
      <c r="X22" s="145"/>
      <c r="Y22" s="145"/>
      <c r="Z22" s="145"/>
      <c r="AA22" s="145"/>
      <c r="AB22" s="145"/>
    </row>
    <row r="23" spans="1:28" ht="13.5" customHeight="1" x14ac:dyDescent="0.25">
      <c r="A23" s="277"/>
      <c r="B23" s="278"/>
      <c r="C23" s="77" t="s">
        <v>147</v>
      </c>
      <c r="D23" s="179">
        <v>0</v>
      </c>
      <c r="E23" s="83">
        <f>IF(D23="",1,0)</f>
        <v>0</v>
      </c>
      <c r="F23" s="73"/>
      <c r="G23" s="145"/>
      <c r="H23" s="145"/>
      <c r="I23" s="145"/>
      <c r="J23" s="145"/>
      <c r="K23" s="145"/>
      <c r="L23" s="145"/>
      <c r="M23" s="145"/>
      <c r="N23" s="145"/>
      <c r="O23" s="145"/>
      <c r="P23" s="145"/>
      <c r="Q23" s="145"/>
      <c r="R23" s="145"/>
      <c r="S23" s="145"/>
      <c r="T23" s="145"/>
      <c r="U23" s="145"/>
      <c r="V23" s="145"/>
      <c r="W23" s="145"/>
      <c r="X23" s="145"/>
      <c r="Y23" s="145"/>
      <c r="Z23" s="145"/>
      <c r="AA23" s="145"/>
      <c r="AB23" s="145"/>
    </row>
    <row r="24" spans="1:28" ht="13.5" customHeight="1" x14ac:dyDescent="0.25">
      <c r="A24" s="277"/>
      <c r="B24" s="278"/>
      <c r="C24" s="98" t="s">
        <v>148</v>
      </c>
      <c r="D24" s="99">
        <f>SUM(D22,D23)</f>
        <v>0</v>
      </c>
      <c r="E24" s="73"/>
      <c r="F24" s="73"/>
      <c r="G24" s="145"/>
      <c r="H24" s="145"/>
      <c r="I24" s="145"/>
      <c r="J24" s="145"/>
      <c r="K24" s="145"/>
      <c r="L24" s="145"/>
      <c r="M24" s="145"/>
      <c r="N24" s="145"/>
      <c r="O24" s="145"/>
      <c r="P24" s="145"/>
      <c r="Q24" s="145"/>
      <c r="R24" s="145"/>
      <c r="S24" s="145"/>
      <c r="T24" s="145"/>
      <c r="U24" s="145"/>
      <c r="V24" s="145"/>
      <c r="W24" s="145"/>
      <c r="X24" s="145"/>
      <c r="Y24" s="145"/>
      <c r="Z24" s="145"/>
      <c r="AA24" s="145"/>
      <c r="AB24" s="145"/>
    </row>
    <row r="26" spans="1:28" s="119" customFormat="1" ht="13.5" customHeight="1" x14ac:dyDescent="0.2">
      <c r="A26" s="90" t="s">
        <v>184</v>
      </c>
      <c r="B26" s="92"/>
      <c r="C26" s="118"/>
      <c r="G26" s="166"/>
      <c r="H26" s="166"/>
      <c r="I26" s="166"/>
      <c r="J26" s="166"/>
      <c r="K26" s="166"/>
      <c r="N26" s="93"/>
      <c r="P26" s="144"/>
      <c r="Q26" s="144"/>
      <c r="R26" s="144"/>
      <c r="S26" s="144"/>
      <c r="T26" s="144"/>
      <c r="U26" s="144"/>
      <c r="V26" s="144"/>
      <c r="W26" s="144"/>
      <c r="X26" s="144"/>
      <c r="Y26" s="144"/>
      <c r="Z26" s="121"/>
      <c r="AA26" s="121"/>
      <c r="AB26" s="121"/>
    </row>
    <row r="27" spans="1:28" s="119" customFormat="1" ht="19.5" customHeight="1" x14ac:dyDescent="0.2">
      <c r="A27" s="293" t="s">
        <v>395</v>
      </c>
      <c r="B27" s="293"/>
      <c r="C27" s="293"/>
      <c r="D27" s="293"/>
      <c r="E27" s="142"/>
      <c r="F27" s="142"/>
      <c r="G27" s="142"/>
      <c r="H27" s="142"/>
      <c r="I27" s="142"/>
      <c r="J27" s="142"/>
      <c r="K27" s="142"/>
      <c r="L27" s="142"/>
      <c r="M27" s="142"/>
      <c r="N27" s="142"/>
      <c r="O27" s="123"/>
      <c r="P27" s="123"/>
      <c r="Q27" s="144"/>
      <c r="R27" s="144"/>
      <c r="S27" s="144"/>
      <c r="T27" s="144"/>
      <c r="U27" s="144"/>
      <c r="V27" s="144"/>
      <c r="W27" s="144"/>
      <c r="X27" s="144"/>
      <c r="Y27" s="144"/>
      <c r="Z27" s="121"/>
      <c r="AA27" s="121"/>
      <c r="AB27" s="121"/>
    </row>
    <row r="28" spans="1:28" ht="13.5" customHeight="1" x14ac:dyDescent="0.2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row>
    <row r="29" spans="1:28" ht="13.5" customHeight="1" x14ac:dyDescent="0.25">
      <c r="A29" s="90" t="s">
        <v>194</v>
      </c>
      <c r="B29" s="92"/>
      <c r="C29" s="118"/>
      <c r="D29" s="119"/>
      <c r="E29" s="119"/>
      <c r="F29" s="119"/>
      <c r="G29" s="119"/>
      <c r="H29" s="119"/>
      <c r="I29" s="119"/>
      <c r="J29" s="119"/>
      <c r="K29" s="119"/>
      <c r="L29" s="119"/>
      <c r="M29" s="119"/>
      <c r="N29" s="93"/>
      <c r="O29" s="145"/>
      <c r="P29" s="145"/>
      <c r="Q29" s="145"/>
      <c r="R29" s="145"/>
      <c r="S29" s="145"/>
      <c r="T29" s="145"/>
      <c r="U29" s="145"/>
      <c r="V29" s="145"/>
      <c r="W29" s="145"/>
      <c r="X29" s="145"/>
      <c r="Y29" s="145"/>
      <c r="Z29" s="145"/>
      <c r="AA29" s="145"/>
      <c r="AB29" s="145"/>
    </row>
    <row r="30" spans="1:28" ht="61.5" customHeight="1" x14ac:dyDescent="0.25">
      <c r="A30" s="288"/>
      <c r="B30" s="288"/>
      <c r="C30" s="288"/>
      <c r="D30" s="288"/>
      <c r="E30" s="146"/>
      <c r="F30" s="146"/>
      <c r="G30" s="146"/>
      <c r="H30" s="146"/>
      <c r="I30" s="146"/>
      <c r="J30" s="146"/>
      <c r="K30" s="146"/>
      <c r="L30" s="146"/>
      <c r="M30" s="146"/>
      <c r="N30" s="146"/>
      <c r="O30" s="145"/>
      <c r="P30" s="145"/>
      <c r="Q30" s="145"/>
      <c r="R30" s="145"/>
      <c r="S30" s="145"/>
      <c r="T30" s="145"/>
      <c r="U30" s="145"/>
      <c r="V30" s="145"/>
      <c r="W30" s="145"/>
      <c r="X30" s="145"/>
      <c r="Y30" s="145"/>
      <c r="Z30" s="145"/>
      <c r="AA30" s="145"/>
      <c r="AB30" s="145"/>
    </row>
  </sheetData>
  <sheetProtection password="CA77" sheet="1" objects="1" scenarios="1" formatCells="0"/>
  <mergeCells count="17">
    <mergeCell ref="B3:C3"/>
    <mergeCell ref="A4:A6"/>
    <mergeCell ref="B4:B6"/>
    <mergeCell ref="A7:A9"/>
    <mergeCell ref="B7:B9"/>
    <mergeCell ref="A10:A12"/>
    <mergeCell ref="B10:B12"/>
    <mergeCell ref="A13:A15"/>
    <mergeCell ref="B13:B15"/>
    <mergeCell ref="A16:A18"/>
    <mergeCell ref="B16:B18"/>
    <mergeCell ref="A30:D30"/>
    <mergeCell ref="A19:A21"/>
    <mergeCell ref="B19:B21"/>
    <mergeCell ref="A22:A24"/>
    <mergeCell ref="B22:B24"/>
    <mergeCell ref="A27:D27"/>
  </mergeCells>
  <printOptions horizontalCentered="1"/>
  <pageMargins left="0.23611111111111099" right="0.23611111111111099" top="0.57013888888888897" bottom="0.29027777777777802" header="0.29027777777777802" footer="0.51180555555555496"/>
  <pageSetup firstPageNumber="0" orientation="landscape" horizontalDpi="300" verticalDpi="300"/>
  <headerFooter>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K53"/>
  <sheetViews>
    <sheetView showGridLines="0" showRowColHeaders="0" topLeftCell="A13" zoomScaleNormal="100" workbookViewId="0">
      <selection activeCell="A48" sqref="A48:N48"/>
    </sheetView>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IF(Validação!E48="Preenchido","","Mensagem: " &amp; Validação!E48 &amp; "! " &amp; Validação!E49)</f>
        <v/>
      </c>
      <c r="B2" s="67"/>
      <c r="C2" s="67"/>
      <c r="D2" s="67"/>
      <c r="E2" s="67"/>
      <c r="F2" s="67"/>
      <c r="G2" s="128"/>
      <c r="H2" s="128"/>
      <c r="I2" s="128"/>
      <c r="J2" s="128"/>
      <c r="K2" s="128"/>
      <c r="M2" s="128"/>
      <c r="P2" s="127"/>
      <c r="Q2" s="128"/>
    </row>
    <row r="3" spans="1:17" ht="87" customHeight="1" x14ac:dyDescent="0.25">
      <c r="A3" s="233" t="s">
        <v>396</v>
      </c>
      <c r="B3" s="287" t="s">
        <v>397</v>
      </c>
      <c r="C3" s="287"/>
      <c r="D3" s="70" t="s">
        <v>219</v>
      </c>
      <c r="E3" s="71" t="s">
        <v>134</v>
      </c>
      <c r="F3" s="70" t="s">
        <v>220</v>
      </c>
      <c r="G3" s="70" t="s">
        <v>221</v>
      </c>
      <c r="H3" s="70" t="s">
        <v>176</v>
      </c>
      <c r="I3" s="70" t="s">
        <v>177</v>
      </c>
      <c r="J3" s="70" t="s">
        <v>139</v>
      </c>
      <c r="K3" s="70" t="s">
        <v>140</v>
      </c>
      <c r="L3" s="70" t="s">
        <v>141</v>
      </c>
      <c r="M3" s="70" t="s">
        <v>142</v>
      </c>
      <c r="N3" s="72" t="s">
        <v>143</v>
      </c>
      <c r="O3" s="145"/>
      <c r="P3" s="145"/>
      <c r="Q3" s="145"/>
    </row>
    <row r="4" spans="1:17" ht="13.5" customHeight="1" x14ac:dyDescent="0.25">
      <c r="A4" s="279" t="s">
        <v>398</v>
      </c>
      <c r="B4" s="280" t="s">
        <v>399</v>
      </c>
      <c r="C4" s="74" t="s">
        <v>146</v>
      </c>
      <c r="D4" s="82">
        <v>0</v>
      </c>
      <c r="E4" s="82">
        <v>0</v>
      </c>
      <c r="F4" s="82">
        <v>0</v>
      </c>
      <c r="G4" s="82">
        <v>0</v>
      </c>
      <c r="H4" s="82">
        <v>0</v>
      </c>
      <c r="I4" s="82">
        <v>0</v>
      </c>
      <c r="J4" s="75">
        <v>0</v>
      </c>
      <c r="K4" s="75">
        <v>0</v>
      </c>
      <c r="L4" s="82">
        <v>0</v>
      </c>
      <c r="M4" s="82">
        <v>0</v>
      </c>
      <c r="N4" s="76">
        <f t="shared" ref="N4:N45" si="0">SUM(D4:M4)</f>
        <v>0</v>
      </c>
      <c r="O4" s="83">
        <f>IF(OR(D4="",E4="",F4="",G4="",H4="",I4="",J4="",K4="",L4="",M4="",D5="",E5="",F5="",G5="",H5="",I5="",J5="",K5="",L5="",M5=""),1,0)</f>
        <v>0</v>
      </c>
      <c r="P4" s="83">
        <f>SUM(O4,O7,O10,O13,O16,O19,O22,O25,O28,O31,O34,O37,O40)</f>
        <v>0</v>
      </c>
      <c r="Q4" s="145"/>
    </row>
    <row r="5" spans="1:17" ht="13.5" customHeight="1" x14ac:dyDescent="0.25">
      <c r="A5" s="279"/>
      <c r="B5" s="280"/>
      <c r="C5" s="77" t="s">
        <v>147</v>
      </c>
      <c r="D5" s="84">
        <v>0</v>
      </c>
      <c r="E5" s="84">
        <v>0</v>
      </c>
      <c r="F5" s="84">
        <v>0</v>
      </c>
      <c r="G5" s="84">
        <v>0</v>
      </c>
      <c r="H5" s="84">
        <v>0</v>
      </c>
      <c r="I5" s="84">
        <v>0</v>
      </c>
      <c r="J5" s="78">
        <v>0</v>
      </c>
      <c r="K5" s="78">
        <v>0</v>
      </c>
      <c r="L5" s="84">
        <v>0</v>
      </c>
      <c r="M5" s="84">
        <v>0</v>
      </c>
      <c r="N5" s="79">
        <f t="shared" si="0"/>
        <v>0</v>
      </c>
      <c r="O5" s="73"/>
      <c r="P5" s="73"/>
      <c r="Q5" s="145"/>
    </row>
    <row r="6" spans="1:17" ht="13.5" customHeight="1" x14ac:dyDescent="0.25">
      <c r="A6" s="279"/>
      <c r="B6" s="280"/>
      <c r="C6" s="80" t="s">
        <v>148</v>
      </c>
      <c r="D6" s="80">
        <f t="shared" ref="D6:M6" si="1">SUM(D4,D5)</f>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81">
        <f t="shared" si="0"/>
        <v>0</v>
      </c>
      <c r="O6" s="73"/>
      <c r="P6" s="73"/>
      <c r="Q6" s="145"/>
    </row>
    <row r="7" spans="1:17" ht="13.5" customHeight="1" x14ac:dyDescent="0.25">
      <c r="A7" s="279" t="s">
        <v>400</v>
      </c>
      <c r="B7" s="280" t="s">
        <v>401</v>
      </c>
      <c r="C7" s="74" t="s">
        <v>146</v>
      </c>
      <c r="D7" s="82">
        <v>0</v>
      </c>
      <c r="E7" s="82">
        <v>0</v>
      </c>
      <c r="F7" s="82">
        <v>0</v>
      </c>
      <c r="G7" s="82">
        <v>0</v>
      </c>
      <c r="H7" s="82">
        <v>0</v>
      </c>
      <c r="I7" s="82">
        <v>0</v>
      </c>
      <c r="J7" s="75">
        <v>0</v>
      </c>
      <c r="K7" s="75">
        <v>0</v>
      </c>
      <c r="L7" s="82">
        <v>0</v>
      </c>
      <c r="M7" s="82">
        <v>0</v>
      </c>
      <c r="N7" s="76">
        <f t="shared" si="0"/>
        <v>0</v>
      </c>
      <c r="O7" s="83">
        <f>IF(OR(D7="",E7="",F7="",G7="",H7="",I7="",J7="",K7="",L7="",M7="",D8="",E8="",F8="",G8="",H8="",I8="",J8="",K8="",L8="",M8=""),1,0)</f>
        <v>0</v>
      </c>
      <c r="P7" s="73"/>
      <c r="Q7" s="145"/>
    </row>
    <row r="8" spans="1:17" ht="13.5" customHeight="1" x14ac:dyDescent="0.25">
      <c r="A8" s="279"/>
      <c r="B8" s="280"/>
      <c r="C8" s="77" t="s">
        <v>147</v>
      </c>
      <c r="D8" s="84">
        <v>0</v>
      </c>
      <c r="E8" s="84">
        <v>0</v>
      </c>
      <c r="F8" s="84">
        <v>0</v>
      </c>
      <c r="G8" s="84">
        <v>0</v>
      </c>
      <c r="H8" s="84">
        <v>0</v>
      </c>
      <c r="I8" s="84">
        <v>0</v>
      </c>
      <c r="J8" s="78">
        <v>0</v>
      </c>
      <c r="K8" s="78">
        <v>0</v>
      </c>
      <c r="L8" s="84">
        <v>70</v>
      </c>
      <c r="M8" s="84">
        <v>0</v>
      </c>
      <c r="N8" s="79">
        <f t="shared" si="0"/>
        <v>70</v>
      </c>
      <c r="O8" s="73"/>
      <c r="P8" s="73"/>
      <c r="Q8" s="145"/>
    </row>
    <row r="9" spans="1:17" ht="13.5" customHeight="1" x14ac:dyDescent="0.25">
      <c r="A9" s="279"/>
      <c r="B9" s="280"/>
      <c r="C9" s="80" t="s">
        <v>148</v>
      </c>
      <c r="D9" s="80">
        <f t="shared" ref="D9:M9" si="2">SUM(D7,D8)</f>
        <v>0</v>
      </c>
      <c r="E9" s="80">
        <f t="shared" si="2"/>
        <v>0</v>
      </c>
      <c r="F9" s="80">
        <f t="shared" si="2"/>
        <v>0</v>
      </c>
      <c r="G9" s="80">
        <f t="shared" si="2"/>
        <v>0</v>
      </c>
      <c r="H9" s="80">
        <f t="shared" si="2"/>
        <v>0</v>
      </c>
      <c r="I9" s="80">
        <f t="shared" si="2"/>
        <v>0</v>
      </c>
      <c r="J9" s="80">
        <f t="shared" si="2"/>
        <v>0</v>
      </c>
      <c r="K9" s="80">
        <f t="shared" si="2"/>
        <v>0</v>
      </c>
      <c r="L9" s="80">
        <f t="shared" si="2"/>
        <v>70</v>
      </c>
      <c r="M9" s="80">
        <f t="shared" si="2"/>
        <v>0</v>
      </c>
      <c r="N9" s="81">
        <f t="shared" si="0"/>
        <v>70</v>
      </c>
      <c r="O9" s="73"/>
      <c r="P9" s="73"/>
      <c r="Q9" s="145"/>
    </row>
    <row r="10" spans="1:17" ht="13.5" customHeight="1" x14ac:dyDescent="0.25">
      <c r="A10" s="279" t="s">
        <v>402</v>
      </c>
      <c r="B10" s="280" t="s">
        <v>403</v>
      </c>
      <c r="C10" s="74" t="s">
        <v>146</v>
      </c>
      <c r="D10" s="75">
        <v>0</v>
      </c>
      <c r="E10" s="75">
        <v>0</v>
      </c>
      <c r="F10" s="75">
        <v>0</v>
      </c>
      <c r="G10" s="75">
        <v>0</v>
      </c>
      <c r="H10" s="75">
        <v>0</v>
      </c>
      <c r="I10" s="75">
        <v>0</v>
      </c>
      <c r="J10" s="75">
        <v>0</v>
      </c>
      <c r="K10" s="75">
        <v>0</v>
      </c>
      <c r="L10" s="75">
        <v>0</v>
      </c>
      <c r="M10" s="75">
        <v>0</v>
      </c>
      <c r="N10" s="76">
        <f t="shared" si="0"/>
        <v>0</v>
      </c>
      <c r="O10" s="83">
        <f>IF(OR(D10="",E10="",F10="",G10="",H10="",I10="",J10="",K10="",L10="",M10="",D11="",E11="",F11="",G11="",H11="",I11="",J11="",K11="",L11="",M11=""),1,0)</f>
        <v>0</v>
      </c>
      <c r="P10" s="73"/>
      <c r="Q10" s="145"/>
    </row>
    <row r="11" spans="1:17" ht="13.5" customHeight="1" x14ac:dyDescent="0.25">
      <c r="A11" s="279"/>
      <c r="B11" s="280"/>
      <c r="C11" s="77" t="s">
        <v>147</v>
      </c>
      <c r="D11" s="78">
        <v>0</v>
      </c>
      <c r="E11" s="78">
        <v>0</v>
      </c>
      <c r="F11" s="78">
        <v>0</v>
      </c>
      <c r="G11" s="78">
        <v>0</v>
      </c>
      <c r="H11" s="78">
        <v>0</v>
      </c>
      <c r="I11" s="78">
        <v>0</v>
      </c>
      <c r="J11" s="78">
        <v>0</v>
      </c>
      <c r="K11" s="78">
        <v>0</v>
      </c>
      <c r="L11" s="78">
        <v>0</v>
      </c>
      <c r="M11" s="78">
        <v>0</v>
      </c>
      <c r="N11" s="79">
        <f t="shared" si="0"/>
        <v>0</v>
      </c>
      <c r="O11" s="73"/>
      <c r="P11" s="73"/>
      <c r="Q11" s="145"/>
    </row>
    <row r="12" spans="1:17" ht="13.5" customHeight="1" x14ac:dyDescent="0.25">
      <c r="A12" s="279"/>
      <c r="B12" s="280"/>
      <c r="C12" s="80" t="s">
        <v>148</v>
      </c>
      <c r="D12" s="80">
        <f t="shared" ref="D12:M12" si="3">SUM(D10,D11)</f>
        <v>0</v>
      </c>
      <c r="E12" s="80">
        <f t="shared" si="3"/>
        <v>0</v>
      </c>
      <c r="F12" s="80">
        <f t="shared" si="3"/>
        <v>0</v>
      </c>
      <c r="G12" s="80">
        <f t="shared" si="3"/>
        <v>0</v>
      </c>
      <c r="H12" s="80">
        <f t="shared" si="3"/>
        <v>0</v>
      </c>
      <c r="I12" s="80">
        <f t="shared" si="3"/>
        <v>0</v>
      </c>
      <c r="J12" s="80">
        <f t="shared" si="3"/>
        <v>0</v>
      </c>
      <c r="K12" s="80">
        <f t="shared" si="3"/>
        <v>0</v>
      </c>
      <c r="L12" s="80">
        <f t="shared" si="3"/>
        <v>0</v>
      </c>
      <c r="M12" s="80">
        <f t="shared" si="3"/>
        <v>0</v>
      </c>
      <c r="N12" s="81">
        <f t="shared" si="0"/>
        <v>0</v>
      </c>
      <c r="O12" s="73"/>
      <c r="P12" s="73"/>
      <c r="Q12" s="145"/>
    </row>
    <row r="13" spans="1:17" ht="13.5" customHeight="1" x14ac:dyDescent="0.25">
      <c r="A13" s="279" t="s">
        <v>404</v>
      </c>
      <c r="B13" s="280" t="s">
        <v>405</v>
      </c>
      <c r="C13" s="74" t="s">
        <v>146</v>
      </c>
      <c r="D13" s="82">
        <v>0</v>
      </c>
      <c r="E13" s="82">
        <v>0</v>
      </c>
      <c r="F13" s="82">
        <v>0</v>
      </c>
      <c r="G13" s="82">
        <v>0</v>
      </c>
      <c r="H13" s="82">
        <v>0</v>
      </c>
      <c r="I13" s="82">
        <v>0</v>
      </c>
      <c r="J13" s="75">
        <v>0</v>
      </c>
      <c r="K13" s="75">
        <v>0</v>
      </c>
      <c r="L13" s="82">
        <v>5</v>
      </c>
      <c r="M13" s="82">
        <v>0</v>
      </c>
      <c r="N13" s="76">
        <f t="shared" si="0"/>
        <v>5</v>
      </c>
      <c r="O13" s="83">
        <f>IF(OR(D13="",E13="",F13="",G13="",H13="",I13="",J13="",K13="",L13="",M13="",D14="",E14="",F14="",G14="",H14="",I14="",J14="",K14="",L14="",M14=""),1,0)</f>
        <v>0</v>
      </c>
      <c r="P13" s="73"/>
      <c r="Q13" s="145"/>
    </row>
    <row r="14" spans="1:17" ht="13.5" customHeight="1" x14ac:dyDescent="0.25">
      <c r="A14" s="279"/>
      <c r="B14" s="280"/>
      <c r="C14" s="77" t="s">
        <v>147</v>
      </c>
      <c r="D14" s="84">
        <v>0</v>
      </c>
      <c r="E14" s="84">
        <v>0</v>
      </c>
      <c r="F14" s="84">
        <v>2</v>
      </c>
      <c r="G14" s="84">
        <v>0</v>
      </c>
      <c r="H14" s="84">
        <v>0</v>
      </c>
      <c r="I14" s="84">
        <v>0</v>
      </c>
      <c r="J14" s="78">
        <v>0</v>
      </c>
      <c r="K14" s="78">
        <v>0</v>
      </c>
      <c r="L14" s="84">
        <v>5</v>
      </c>
      <c r="M14" s="84">
        <v>0</v>
      </c>
      <c r="N14" s="79">
        <f t="shared" si="0"/>
        <v>7</v>
      </c>
      <c r="O14" s="73"/>
      <c r="P14" s="73"/>
      <c r="Q14" s="145"/>
    </row>
    <row r="15" spans="1:17" ht="13.5" customHeight="1" x14ac:dyDescent="0.25">
      <c r="A15" s="279"/>
      <c r="B15" s="280"/>
      <c r="C15" s="80" t="s">
        <v>148</v>
      </c>
      <c r="D15" s="80">
        <f t="shared" ref="D15:M15" si="4">SUM(D13,D14)</f>
        <v>0</v>
      </c>
      <c r="E15" s="80">
        <f t="shared" si="4"/>
        <v>0</v>
      </c>
      <c r="F15" s="80">
        <f t="shared" si="4"/>
        <v>2</v>
      </c>
      <c r="G15" s="80">
        <f t="shared" si="4"/>
        <v>0</v>
      </c>
      <c r="H15" s="80">
        <f t="shared" si="4"/>
        <v>0</v>
      </c>
      <c r="I15" s="80">
        <f t="shared" si="4"/>
        <v>0</v>
      </c>
      <c r="J15" s="80">
        <f t="shared" si="4"/>
        <v>0</v>
      </c>
      <c r="K15" s="80">
        <f t="shared" si="4"/>
        <v>0</v>
      </c>
      <c r="L15" s="80">
        <f t="shared" si="4"/>
        <v>10</v>
      </c>
      <c r="M15" s="80">
        <f t="shared" si="4"/>
        <v>0</v>
      </c>
      <c r="N15" s="81">
        <f t="shared" si="0"/>
        <v>12</v>
      </c>
      <c r="O15" s="73"/>
      <c r="P15" s="73"/>
      <c r="Q15" s="145"/>
    </row>
    <row r="16" spans="1:17" ht="13.5" customHeight="1" x14ac:dyDescent="0.25">
      <c r="A16" s="279" t="s">
        <v>406</v>
      </c>
      <c r="B16" s="280" t="s">
        <v>407</v>
      </c>
      <c r="C16" s="74" t="s">
        <v>146</v>
      </c>
      <c r="D16" s="82">
        <v>0</v>
      </c>
      <c r="E16" s="82">
        <v>0</v>
      </c>
      <c r="F16" s="82">
        <v>0</v>
      </c>
      <c r="G16" s="82">
        <v>3</v>
      </c>
      <c r="H16" s="82">
        <v>0</v>
      </c>
      <c r="I16" s="82">
        <v>0</v>
      </c>
      <c r="J16" s="75">
        <v>0</v>
      </c>
      <c r="K16" s="75">
        <v>0</v>
      </c>
      <c r="L16" s="82">
        <v>29</v>
      </c>
      <c r="M16" s="82">
        <v>0</v>
      </c>
      <c r="N16" s="76">
        <f t="shared" si="0"/>
        <v>32</v>
      </c>
      <c r="O16" s="83">
        <f>IF(OR(D16="",E16="",F16="",G16="",H16="",I16="",J16="",K16="",L16="",M16="",D17="",E17="",F17="",G17="",H17="",I17="",J17="",K17="",L17="",M17=""),1,0)</f>
        <v>0</v>
      </c>
      <c r="P16" s="73"/>
      <c r="Q16" s="145"/>
    </row>
    <row r="17" spans="1:16" ht="13.5" customHeight="1" x14ac:dyDescent="0.25">
      <c r="A17" s="279"/>
      <c r="B17" s="280"/>
      <c r="C17" s="77"/>
      <c r="D17" s="84">
        <v>0</v>
      </c>
      <c r="E17" s="84">
        <v>3</v>
      </c>
      <c r="F17" s="84">
        <v>671</v>
      </c>
      <c r="G17" s="84">
        <v>924</v>
      </c>
      <c r="H17" s="84">
        <v>336</v>
      </c>
      <c r="I17" s="84">
        <v>0</v>
      </c>
      <c r="J17" s="78">
        <v>0</v>
      </c>
      <c r="K17" s="78">
        <v>0</v>
      </c>
      <c r="L17" s="84">
        <v>585</v>
      </c>
      <c r="M17" s="84">
        <v>0</v>
      </c>
      <c r="N17" s="79">
        <f t="shared" si="0"/>
        <v>2519</v>
      </c>
      <c r="O17" s="73"/>
      <c r="P17" s="73"/>
    </row>
    <row r="18" spans="1:16" ht="13.5" customHeight="1" x14ac:dyDescent="0.25">
      <c r="A18" s="279"/>
      <c r="B18" s="280"/>
      <c r="C18" s="80" t="s">
        <v>148</v>
      </c>
      <c r="D18" s="80">
        <f t="shared" ref="D18:M18" si="5">SUM(D16,D17)</f>
        <v>0</v>
      </c>
      <c r="E18" s="80">
        <f t="shared" si="5"/>
        <v>3</v>
      </c>
      <c r="F18" s="80">
        <f t="shared" si="5"/>
        <v>671</v>
      </c>
      <c r="G18" s="80">
        <f t="shared" si="5"/>
        <v>927</v>
      </c>
      <c r="H18" s="80">
        <f t="shared" si="5"/>
        <v>336</v>
      </c>
      <c r="I18" s="80">
        <f t="shared" si="5"/>
        <v>0</v>
      </c>
      <c r="J18" s="80">
        <f t="shared" si="5"/>
        <v>0</v>
      </c>
      <c r="K18" s="80">
        <f t="shared" si="5"/>
        <v>0</v>
      </c>
      <c r="L18" s="80">
        <f t="shared" si="5"/>
        <v>614</v>
      </c>
      <c r="M18" s="80">
        <f t="shared" si="5"/>
        <v>0</v>
      </c>
      <c r="N18" s="81">
        <f t="shared" si="0"/>
        <v>2551</v>
      </c>
      <c r="O18" s="73"/>
      <c r="P18" s="73"/>
    </row>
    <row r="19" spans="1:16" ht="13.5" customHeight="1" x14ac:dyDescent="0.25">
      <c r="A19" s="279" t="s">
        <v>408</v>
      </c>
      <c r="B19" s="280" t="s">
        <v>409</v>
      </c>
      <c r="C19" s="74" t="s">
        <v>146</v>
      </c>
      <c r="D19" s="82">
        <v>0</v>
      </c>
      <c r="E19" s="82">
        <v>0</v>
      </c>
      <c r="F19" s="82">
        <v>0</v>
      </c>
      <c r="G19" s="82">
        <v>0</v>
      </c>
      <c r="H19" s="82">
        <v>0</v>
      </c>
      <c r="I19" s="82">
        <v>0</v>
      </c>
      <c r="J19" s="75">
        <v>0</v>
      </c>
      <c r="K19" s="75">
        <v>0</v>
      </c>
      <c r="L19" s="82">
        <v>172</v>
      </c>
      <c r="M19" s="82">
        <v>0</v>
      </c>
      <c r="N19" s="76">
        <f t="shared" si="0"/>
        <v>172</v>
      </c>
      <c r="O19" s="83">
        <f>IF(OR(D19="",E19="",F19="",G19="",H19="",I19="",J19="",K19="",L19="",M19="",D20="",E20="",F20="",G20="",H20="",I20="",J20="",K20="",L20="",M20=""),1,0)</f>
        <v>0</v>
      </c>
      <c r="P19" s="73"/>
    </row>
    <row r="20" spans="1:16" ht="13.5" customHeight="1" x14ac:dyDescent="0.25">
      <c r="A20" s="279"/>
      <c r="B20" s="280" t="s">
        <v>410</v>
      </c>
      <c r="C20" s="77" t="s">
        <v>147</v>
      </c>
      <c r="D20" s="84">
        <v>0</v>
      </c>
      <c r="E20" s="84">
        <v>0</v>
      </c>
      <c r="F20" s="84">
        <v>0</v>
      </c>
      <c r="G20" s="84">
        <v>0</v>
      </c>
      <c r="H20" s="84">
        <v>0</v>
      </c>
      <c r="I20" s="84">
        <v>0</v>
      </c>
      <c r="J20" s="78">
        <v>0</v>
      </c>
      <c r="K20" s="78">
        <v>0</v>
      </c>
      <c r="L20" s="84">
        <v>666</v>
      </c>
      <c r="M20" s="84">
        <v>0</v>
      </c>
      <c r="N20" s="79">
        <f t="shared" si="0"/>
        <v>666</v>
      </c>
      <c r="O20" s="73"/>
      <c r="P20" s="73"/>
    </row>
    <row r="21" spans="1:16" ht="13.5" customHeight="1" x14ac:dyDescent="0.25">
      <c r="A21" s="279"/>
      <c r="B21" s="280"/>
      <c r="C21" s="80" t="s">
        <v>148</v>
      </c>
      <c r="D21" s="80">
        <f t="shared" ref="D21:M21" si="6">SUM(D19,D20)</f>
        <v>0</v>
      </c>
      <c r="E21" s="80">
        <f t="shared" si="6"/>
        <v>0</v>
      </c>
      <c r="F21" s="80">
        <f t="shared" si="6"/>
        <v>0</v>
      </c>
      <c r="G21" s="80">
        <f t="shared" si="6"/>
        <v>0</v>
      </c>
      <c r="H21" s="80">
        <f t="shared" si="6"/>
        <v>0</v>
      </c>
      <c r="I21" s="80">
        <f t="shared" si="6"/>
        <v>0</v>
      </c>
      <c r="J21" s="80">
        <f t="shared" si="6"/>
        <v>0</v>
      </c>
      <c r="K21" s="80">
        <f t="shared" si="6"/>
        <v>0</v>
      </c>
      <c r="L21" s="80">
        <f t="shared" si="6"/>
        <v>838</v>
      </c>
      <c r="M21" s="80">
        <f t="shared" si="6"/>
        <v>0</v>
      </c>
      <c r="N21" s="81">
        <f t="shared" si="0"/>
        <v>838</v>
      </c>
      <c r="O21" s="73"/>
      <c r="P21" s="73"/>
    </row>
    <row r="22" spans="1:16" ht="13.5" customHeight="1" x14ac:dyDescent="0.25">
      <c r="A22" s="279" t="s">
        <v>411</v>
      </c>
      <c r="B22" s="280" t="s">
        <v>412</v>
      </c>
      <c r="C22" s="74" t="s">
        <v>146</v>
      </c>
      <c r="D22" s="82">
        <v>0</v>
      </c>
      <c r="E22" s="82">
        <v>0</v>
      </c>
      <c r="F22" s="82">
        <v>0</v>
      </c>
      <c r="G22" s="82">
        <v>0</v>
      </c>
      <c r="H22" s="82">
        <v>0</v>
      </c>
      <c r="I22" s="82">
        <v>0</v>
      </c>
      <c r="J22" s="75">
        <v>0</v>
      </c>
      <c r="K22" s="75">
        <v>0</v>
      </c>
      <c r="L22" s="82">
        <v>0</v>
      </c>
      <c r="M22" s="82">
        <v>0</v>
      </c>
      <c r="N22" s="76">
        <f t="shared" si="0"/>
        <v>0</v>
      </c>
      <c r="O22" s="83">
        <f>IF(OR(D22="",E22="",F22="",G22="",H22="",I22="",J22="",K22="",L22="",M22="",D23="",E23="",F23="",G23="",H23="",I23="",J23="",K23="",L23="",M23=""),1,0)</f>
        <v>0</v>
      </c>
      <c r="P22" s="73"/>
    </row>
    <row r="23" spans="1:16" ht="13.5" customHeight="1" x14ac:dyDescent="0.25">
      <c r="A23" s="279"/>
      <c r="B23" s="280" t="s">
        <v>413</v>
      </c>
      <c r="C23" s="77" t="s">
        <v>147</v>
      </c>
      <c r="D23" s="84">
        <v>0</v>
      </c>
      <c r="E23" s="84">
        <v>0</v>
      </c>
      <c r="F23" s="84">
        <v>0</v>
      </c>
      <c r="G23" s="84">
        <v>0</v>
      </c>
      <c r="H23" s="84">
        <v>0</v>
      </c>
      <c r="I23" s="84">
        <v>0</v>
      </c>
      <c r="J23" s="78">
        <v>0</v>
      </c>
      <c r="K23" s="78">
        <v>0</v>
      </c>
      <c r="L23" s="84">
        <v>4</v>
      </c>
      <c r="M23" s="84">
        <v>0</v>
      </c>
      <c r="N23" s="79">
        <f t="shared" si="0"/>
        <v>4</v>
      </c>
      <c r="O23" s="73"/>
      <c r="P23" s="73"/>
    </row>
    <row r="24" spans="1:16" ht="13.5" customHeight="1" x14ac:dyDescent="0.25">
      <c r="A24" s="279"/>
      <c r="B24" s="280"/>
      <c r="C24" s="80" t="s">
        <v>148</v>
      </c>
      <c r="D24" s="80">
        <f t="shared" ref="D24:M24" si="7">SUM(D22,D23)</f>
        <v>0</v>
      </c>
      <c r="E24" s="80">
        <f t="shared" si="7"/>
        <v>0</v>
      </c>
      <c r="F24" s="80">
        <f t="shared" si="7"/>
        <v>0</v>
      </c>
      <c r="G24" s="80">
        <f t="shared" si="7"/>
        <v>0</v>
      </c>
      <c r="H24" s="80">
        <f t="shared" si="7"/>
        <v>0</v>
      </c>
      <c r="I24" s="80">
        <f t="shared" si="7"/>
        <v>0</v>
      </c>
      <c r="J24" s="80">
        <f t="shared" si="7"/>
        <v>0</v>
      </c>
      <c r="K24" s="80">
        <f t="shared" si="7"/>
        <v>0</v>
      </c>
      <c r="L24" s="80">
        <f t="shared" si="7"/>
        <v>4</v>
      </c>
      <c r="M24" s="80">
        <f t="shared" si="7"/>
        <v>0</v>
      </c>
      <c r="N24" s="81">
        <f t="shared" si="0"/>
        <v>4</v>
      </c>
      <c r="O24" s="73"/>
      <c r="P24" s="73"/>
    </row>
    <row r="25" spans="1:16" ht="13.5" customHeight="1" x14ac:dyDescent="0.25">
      <c r="A25" s="279" t="s">
        <v>414</v>
      </c>
      <c r="B25" s="280" t="s">
        <v>365</v>
      </c>
      <c r="C25" s="74" t="s">
        <v>146</v>
      </c>
      <c r="D25" s="82">
        <v>0</v>
      </c>
      <c r="E25" s="82">
        <v>0</v>
      </c>
      <c r="F25" s="82">
        <v>0</v>
      </c>
      <c r="G25" s="82">
        <v>0</v>
      </c>
      <c r="H25" s="82">
        <v>0</v>
      </c>
      <c r="I25" s="82">
        <v>0</v>
      </c>
      <c r="J25" s="75">
        <v>0</v>
      </c>
      <c r="K25" s="75">
        <v>0</v>
      </c>
      <c r="L25" s="82">
        <v>0</v>
      </c>
      <c r="M25" s="82">
        <v>0</v>
      </c>
      <c r="N25" s="76">
        <f t="shared" si="0"/>
        <v>0</v>
      </c>
      <c r="O25" s="83">
        <f>IF(OR(D25="",E25="",F25="",G25="",H25="",I25="",J25="",K25="",L25="",M25="",D26="",E26="",F26="",G26="",H26="",I26="",J26="",K26="",L26="",M26=""),1,0)</f>
        <v>0</v>
      </c>
      <c r="P25" s="83" t="str">
        <f>IF(AND('Modalidade de Horário'!M9&gt;0,N27=0),"ERRO","OK")</f>
        <v>OK</v>
      </c>
    </row>
    <row r="26" spans="1:16" ht="13.5" customHeight="1" x14ac:dyDescent="0.25">
      <c r="A26" s="279"/>
      <c r="B26" s="280" t="s">
        <v>415</v>
      </c>
      <c r="C26" s="77" t="s">
        <v>147</v>
      </c>
      <c r="D26" s="84">
        <v>0</v>
      </c>
      <c r="E26" s="84">
        <v>0</v>
      </c>
      <c r="F26" s="84">
        <v>0</v>
      </c>
      <c r="G26" s="84">
        <v>0</v>
      </c>
      <c r="H26" s="84">
        <v>0</v>
      </c>
      <c r="I26" s="84">
        <v>0</v>
      </c>
      <c r="J26" s="78">
        <v>0</v>
      </c>
      <c r="K26" s="78">
        <v>0</v>
      </c>
      <c r="L26" s="84">
        <v>5</v>
      </c>
      <c r="M26" s="84">
        <v>0</v>
      </c>
      <c r="N26" s="79">
        <f t="shared" si="0"/>
        <v>5</v>
      </c>
      <c r="O26" s="73"/>
      <c r="P26" s="73"/>
    </row>
    <row r="27" spans="1:16" ht="13.5" customHeight="1" x14ac:dyDescent="0.25">
      <c r="A27" s="279"/>
      <c r="B27" s="280"/>
      <c r="C27" s="80" t="s">
        <v>148</v>
      </c>
      <c r="D27" s="80">
        <f t="shared" ref="D27:M27" si="8">SUM(D25,D26)</f>
        <v>0</v>
      </c>
      <c r="E27" s="80">
        <f t="shared" si="8"/>
        <v>0</v>
      </c>
      <c r="F27" s="80">
        <f t="shared" si="8"/>
        <v>0</v>
      </c>
      <c r="G27" s="80">
        <f t="shared" si="8"/>
        <v>0</v>
      </c>
      <c r="H27" s="80">
        <f t="shared" si="8"/>
        <v>0</v>
      </c>
      <c r="I27" s="80">
        <f t="shared" si="8"/>
        <v>0</v>
      </c>
      <c r="J27" s="80">
        <f t="shared" si="8"/>
        <v>0</v>
      </c>
      <c r="K27" s="80">
        <f t="shared" si="8"/>
        <v>0</v>
      </c>
      <c r="L27" s="80">
        <f t="shared" si="8"/>
        <v>5</v>
      </c>
      <c r="M27" s="80">
        <f t="shared" si="8"/>
        <v>0</v>
      </c>
      <c r="N27" s="81">
        <f t="shared" si="0"/>
        <v>5</v>
      </c>
      <c r="O27" s="73"/>
      <c r="P27" s="73"/>
    </row>
    <row r="28" spans="1:16" ht="13.5" customHeight="1" x14ac:dyDescent="0.25">
      <c r="A28" s="279" t="s">
        <v>416</v>
      </c>
      <c r="B28" s="280" t="s">
        <v>417</v>
      </c>
      <c r="C28" s="74" t="s">
        <v>146</v>
      </c>
      <c r="D28" s="82">
        <v>0</v>
      </c>
      <c r="E28" s="82">
        <v>0</v>
      </c>
      <c r="F28" s="82">
        <v>0</v>
      </c>
      <c r="G28" s="82">
        <v>5</v>
      </c>
      <c r="H28" s="82">
        <v>0</v>
      </c>
      <c r="I28" s="82">
        <v>0</v>
      </c>
      <c r="J28" s="75">
        <v>0</v>
      </c>
      <c r="K28" s="75">
        <v>0</v>
      </c>
      <c r="L28" s="82">
        <v>14</v>
      </c>
      <c r="M28" s="82">
        <v>0</v>
      </c>
      <c r="N28" s="76">
        <f t="shared" si="0"/>
        <v>19</v>
      </c>
      <c r="O28" s="83">
        <f>IF(OR(D28="",E28="",F28="",G28="",H28="",I28="",J28="",K28="",L28="",M28="",D29="",E29="",F29="",G29="",H29="",I29="",J29="",K29="",L29="",M29=""),1,0)</f>
        <v>0</v>
      </c>
      <c r="P28" s="73"/>
    </row>
    <row r="29" spans="1:16" ht="13.5" customHeight="1" x14ac:dyDescent="0.25">
      <c r="A29" s="279"/>
      <c r="B29" s="280" t="s">
        <v>418</v>
      </c>
      <c r="C29" s="77" t="s">
        <v>147</v>
      </c>
      <c r="D29" s="84">
        <v>0</v>
      </c>
      <c r="E29" s="84">
        <v>0</v>
      </c>
      <c r="F29" s="84">
        <v>17</v>
      </c>
      <c r="G29" s="84">
        <v>14</v>
      </c>
      <c r="H29" s="84">
        <v>0</v>
      </c>
      <c r="I29" s="84">
        <v>0</v>
      </c>
      <c r="J29" s="78">
        <v>0</v>
      </c>
      <c r="K29" s="78">
        <v>0</v>
      </c>
      <c r="L29" s="84">
        <v>40</v>
      </c>
      <c r="M29" s="84">
        <v>0</v>
      </c>
      <c r="N29" s="79">
        <f t="shared" si="0"/>
        <v>71</v>
      </c>
      <c r="O29" s="73"/>
      <c r="P29" s="73"/>
    </row>
    <row r="30" spans="1:16" ht="13.5" customHeight="1" x14ac:dyDescent="0.25">
      <c r="A30" s="279"/>
      <c r="B30" s="280"/>
      <c r="C30" s="80" t="s">
        <v>148</v>
      </c>
      <c r="D30" s="80">
        <f t="shared" ref="D30:M30" si="9">SUM(D28,D29)</f>
        <v>0</v>
      </c>
      <c r="E30" s="80">
        <f t="shared" si="9"/>
        <v>0</v>
      </c>
      <c r="F30" s="80">
        <f t="shared" si="9"/>
        <v>17</v>
      </c>
      <c r="G30" s="80">
        <f t="shared" si="9"/>
        <v>19</v>
      </c>
      <c r="H30" s="80">
        <f t="shared" si="9"/>
        <v>0</v>
      </c>
      <c r="I30" s="80">
        <f t="shared" si="9"/>
        <v>0</v>
      </c>
      <c r="J30" s="80">
        <f t="shared" si="9"/>
        <v>0</v>
      </c>
      <c r="K30" s="80">
        <f t="shared" si="9"/>
        <v>0</v>
      </c>
      <c r="L30" s="80">
        <f t="shared" si="9"/>
        <v>54</v>
      </c>
      <c r="M30" s="80">
        <f t="shared" si="9"/>
        <v>0</v>
      </c>
      <c r="N30" s="81">
        <f t="shared" si="0"/>
        <v>90</v>
      </c>
      <c r="O30" s="73"/>
      <c r="P30" s="73"/>
    </row>
    <row r="31" spans="1:16" ht="13.5" customHeight="1" x14ac:dyDescent="0.25">
      <c r="A31" s="279" t="s">
        <v>419</v>
      </c>
      <c r="B31" s="280" t="s">
        <v>420</v>
      </c>
      <c r="C31" s="74" t="s">
        <v>146</v>
      </c>
      <c r="D31" s="82">
        <v>0</v>
      </c>
      <c r="E31" s="82">
        <v>0</v>
      </c>
      <c r="F31" s="82">
        <v>0</v>
      </c>
      <c r="G31" s="82">
        <v>280</v>
      </c>
      <c r="H31" s="82">
        <v>0</v>
      </c>
      <c r="I31" s="82">
        <v>0</v>
      </c>
      <c r="J31" s="75">
        <v>0</v>
      </c>
      <c r="K31" s="75">
        <v>0</v>
      </c>
      <c r="L31" s="82">
        <v>0</v>
      </c>
      <c r="M31" s="82">
        <v>0</v>
      </c>
      <c r="N31" s="76">
        <f t="shared" si="0"/>
        <v>280</v>
      </c>
      <c r="O31" s="83">
        <f>IF(OR(D31="",E31="",F31="",G31="",H31="",I31="",J31="",K31="",L31="",M31="",D32="",E32="",F32="",G32="",H32="",I32="",J32="",K32="",L32="",M32=""),1,0)</f>
        <v>0</v>
      </c>
      <c r="P31" s="73"/>
    </row>
    <row r="32" spans="1:16" ht="13.5" customHeight="1" x14ac:dyDescent="0.25">
      <c r="A32" s="279"/>
      <c r="B32" s="280" t="s">
        <v>421</v>
      </c>
      <c r="C32" s="77" t="s">
        <v>147</v>
      </c>
      <c r="D32" s="84">
        <v>0</v>
      </c>
      <c r="E32" s="84">
        <v>0</v>
      </c>
      <c r="F32" s="84">
        <v>0</v>
      </c>
      <c r="G32" s="84">
        <v>93</v>
      </c>
      <c r="H32" s="84">
        <v>0</v>
      </c>
      <c r="I32" s="84">
        <v>0</v>
      </c>
      <c r="J32" s="78">
        <v>0</v>
      </c>
      <c r="K32" s="78">
        <v>0</v>
      </c>
      <c r="L32" s="84">
        <v>0</v>
      </c>
      <c r="M32" s="84">
        <v>0</v>
      </c>
      <c r="N32" s="79">
        <f t="shared" si="0"/>
        <v>93</v>
      </c>
      <c r="O32" s="73"/>
      <c r="P32" s="73"/>
    </row>
    <row r="33" spans="1:17" ht="13.5" customHeight="1" x14ac:dyDescent="0.25">
      <c r="A33" s="279"/>
      <c r="B33" s="280"/>
      <c r="C33" s="80" t="s">
        <v>148</v>
      </c>
      <c r="D33" s="80">
        <f t="shared" ref="D33:M33" si="10">SUM(D31,D32)</f>
        <v>0</v>
      </c>
      <c r="E33" s="80">
        <f t="shared" si="10"/>
        <v>0</v>
      </c>
      <c r="F33" s="80">
        <f t="shared" si="10"/>
        <v>0</v>
      </c>
      <c r="G33" s="80">
        <f t="shared" si="10"/>
        <v>373</v>
      </c>
      <c r="H33" s="80">
        <f t="shared" si="10"/>
        <v>0</v>
      </c>
      <c r="I33" s="80">
        <f t="shared" si="10"/>
        <v>0</v>
      </c>
      <c r="J33" s="80">
        <f t="shared" si="10"/>
        <v>0</v>
      </c>
      <c r="K33" s="80">
        <f t="shared" si="10"/>
        <v>0</v>
      </c>
      <c r="L33" s="80">
        <f t="shared" si="10"/>
        <v>0</v>
      </c>
      <c r="M33" s="80">
        <f t="shared" si="10"/>
        <v>0</v>
      </c>
      <c r="N33" s="81">
        <f t="shared" si="0"/>
        <v>373</v>
      </c>
      <c r="O33" s="73"/>
      <c r="P33" s="73"/>
      <c r="Q33" s="145"/>
    </row>
    <row r="34" spans="1:17" ht="13.5" customHeight="1" x14ac:dyDescent="0.25">
      <c r="A34" s="279" t="s">
        <v>422</v>
      </c>
      <c r="B34" s="280" t="s">
        <v>423</v>
      </c>
      <c r="C34" s="74" t="s">
        <v>146</v>
      </c>
      <c r="D34" s="82">
        <v>0</v>
      </c>
      <c r="E34" s="82">
        <v>0</v>
      </c>
      <c r="F34" s="82">
        <v>0</v>
      </c>
      <c r="G34" s="82">
        <v>0</v>
      </c>
      <c r="H34" s="82">
        <v>0</v>
      </c>
      <c r="I34" s="82">
        <v>0</v>
      </c>
      <c r="J34" s="75">
        <v>0</v>
      </c>
      <c r="K34" s="75">
        <v>0</v>
      </c>
      <c r="L34" s="82">
        <v>0</v>
      </c>
      <c r="M34" s="82">
        <v>0</v>
      </c>
      <c r="N34" s="76">
        <f t="shared" si="0"/>
        <v>0</v>
      </c>
      <c r="O34" s="83">
        <f>IF(OR(D34="",E34="",F34="",G34="",H34="",I34="",J34="",K34="",L34="",M34="",D35="",E35="",F35="",G35="",H35="",I35="",J35="",K35="",L35="",M35=""),1,0)</f>
        <v>0</v>
      </c>
      <c r="P34" s="73"/>
      <c r="Q34" s="145"/>
    </row>
    <row r="35" spans="1:17" ht="13.5" customHeight="1" x14ac:dyDescent="0.25">
      <c r="A35" s="279"/>
      <c r="B35" s="280" t="s">
        <v>424</v>
      </c>
      <c r="C35" s="77" t="s">
        <v>147</v>
      </c>
      <c r="D35" s="84">
        <v>0</v>
      </c>
      <c r="E35" s="84">
        <v>0</v>
      </c>
      <c r="F35" s="84">
        <v>0</v>
      </c>
      <c r="G35" s="84">
        <v>0</v>
      </c>
      <c r="H35" s="84">
        <v>0</v>
      </c>
      <c r="I35" s="84">
        <v>0</v>
      </c>
      <c r="J35" s="78">
        <v>0</v>
      </c>
      <c r="K35" s="78">
        <v>0</v>
      </c>
      <c r="L35" s="84">
        <v>0</v>
      </c>
      <c r="M35" s="84">
        <v>0</v>
      </c>
      <c r="N35" s="79">
        <f t="shared" si="0"/>
        <v>0</v>
      </c>
      <c r="O35" s="73"/>
      <c r="P35" s="73"/>
      <c r="Q35" s="145"/>
    </row>
    <row r="36" spans="1:17" ht="13.5" customHeight="1" x14ac:dyDescent="0.25">
      <c r="A36" s="279"/>
      <c r="B36" s="280"/>
      <c r="C36" s="80" t="s">
        <v>148</v>
      </c>
      <c r="D36" s="80">
        <f t="shared" ref="D36:M36" si="11">SUM(D34,D35)</f>
        <v>0</v>
      </c>
      <c r="E36" s="80">
        <f t="shared" si="11"/>
        <v>0</v>
      </c>
      <c r="F36" s="80">
        <f t="shared" si="11"/>
        <v>0</v>
      </c>
      <c r="G36" s="80">
        <f t="shared" si="11"/>
        <v>0</v>
      </c>
      <c r="H36" s="80">
        <f t="shared" si="11"/>
        <v>0</v>
      </c>
      <c r="I36" s="80">
        <f t="shared" si="11"/>
        <v>0</v>
      </c>
      <c r="J36" s="80">
        <f t="shared" si="11"/>
        <v>0</v>
      </c>
      <c r="K36" s="80">
        <f t="shared" si="11"/>
        <v>0</v>
      </c>
      <c r="L36" s="80">
        <f t="shared" si="11"/>
        <v>0</v>
      </c>
      <c r="M36" s="80">
        <f t="shared" si="11"/>
        <v>0</v>
      </c>
      <c r="N36" s="81">
        <f t="shared" si="0"/>
        <v>0</v>
      </c>
      <c r="O36" s="73"/>
      <c r="P36" s="73"/>
      <c r="Q36" s="145"/>
    </row>
    <row r="37" spans="1:17" ht="13.5" customHeight="1" x14ac:dyDescent="0.25">
      <c r="A37" s="279" t="s">
        <v>425</v>
      </c>
      <c r="B37" s="280" t="s">
        <v>426</v>
      </c>
      <c r="C37" s="74" t="s">
        <v>146</v>
      </c>
      <c r="D37" s="82">
        <v>0</v>
      </c>
      <c r="E37" s="82">
        <v>0</v>
      </c>
      <c r="F37" s="82">
        <v>0</v>
      </c>
      <c r="G37" s="82">
        <v>0</v>
      </c>
      <c r="H37" s="82">
        <v>0</v>
      </c>
      <c r="I37" s="82">
        <v>0</v>
      </c>
      <c r="J37" s="75">
        <v>0</v>
      </c>
      <c r="K37" s="75">
        <v>0</v>
      </c>
      <c r="L37" s="82">
        <v>0</v>
      </c>
      <c r="M37" s="82">
        <v>0</v>
      </c>
      <c r="N37" s="76">
        <f t="shared" si="0"/>
        <v>0</v>
      </c>
      <c r="O37" s="83">
        <f>IF(OR(D37="",E37="",F37="",G37="",H37="",I37="",J37="",K37="",L37="",M37="",D38="",E38="",F38="",G38="",H38="",I38="",J38="",K38="",L38="",M38=""),1,0)</f>
        <v>0</v>
      </c>
      <c r="P37" s="73"/>
      <c r="Q37" s="145"/>
    </row>
    <row r="38" spans="1:17" ht="13.5" customHeight="1" x14ac:dyDescent="0.25">
      <c r="A38" s="279"/>
      <c r="B38" s="280"/>
      <c r="C38" s="77" t="s">
        <v>147</v>
      </c>
      <c r="D38" s="84">
        <v>0</v>
      </c>
      <c r="E38" s="84">
        <v>0</v>
      </c>
      <c r="F38" s="84">
        <v>0</v>
      </c>
      <c r="G38" s="84">
        <v>0</v>
      </c>
      <c r="H38" s="84">
        <v>0</v>
      </c>
      <c r="I38" s="84">
        <v>0</v>
      </c>
      <c r="J38" s="78">
        <v>0</v>
      </c>
      <c r="K38" s="78">
        <v>0</v>
      </c>
      <c r="L38" s="84">
        <v>0</v>
      </c>
      <c r="M38" s="84">
        <v>0</v>
      </c>
      <c r="N38" s="79">
        <f t="shared" si="0"/>
        <v>0</v>
      </c>
      <c r="O38" s="73"/>
      <c r="P38" s="73"/>
      <c r="Q38" s="145"/>
    </row>
    <row r="39" spans="1:17" ht="13.5" customHeight="1" x14ac:dyDescent="0.25">
      <c r="A39" s="279"/>
      <c r="B39" s="280"/>
      <c r="C39" s="80" t="s">
        <v>148</v>
      </c>
      <c r="D39" s="80">
        <f t="shared" ref="D39:M39" si="12">SUM(D37,D38)</f>
        <v>0</v>
      </c>
      <c r="E39" s="80">
        <f t="shared" si="12"/>
        <v>0</v>
      </c>
      <c r="F39" s="80">
        <f t="shared" si="12"/>
        <v>0</v>
      </c>
      <c r="G39" s="80">
        <f t="shared" si="12"/>
        <v>0</v>
      </c>
      <c r="H39" s="80">
        <f t="shared" si="12"/>
        <v>0</v>
      </c>
      <c r="I39" s="80">
        <f t="shared" si="12"/>
        <v>0</v>
      </c>
      <c r="J39" s="80">
        <f t="shared" si="12"/>
        <v>0</v>
      </c>
      <c r="K39" s="80">
        <f t="shared" si="12"/>
        <v>0</v>
      </c>
      <c r="L39" s="80">
        <f t="shared" si="12"/>
        <v>0</v>
      </c>
      <c r="M39" s="80">
        <f t="shared" si="12"/>
        <v>0</v>
      </c>
      <c r="N39" s="81">
        <f t="shared" si="0"/>
        <v>0</v>
      </c>
      <c r="O39" s="73"/>
      <c r="P39" s="73"/>
      <c r="Q39" s="145"/>
    </row>
    <row r="40" spans="1:17" ht="13.5" customHeight="1" x14ac:dyDescent="0.25">
      <c r="A40" s="279" t="s">
        <v>427</v>
      </c>
      <c r="B40" s="280" t="s">
        <v>340</v>
      </c>
      <c r="C40" s="74" t="s">
        <v>146</v>
      </c>
      <c r="D40" s="82">
        <v>0</v>
      </c>
      <c r="E40" s="82">
        <v>0</v>
      </c>
      <c r="F40" s="82">
        <v>0</v>
      </c>
      <c r="G40" s="82">
        <v>0</v>
      </c>
      <c r="H40" s="82">
        <v>0</v>
      </c>
      <c r="I40" s="82">
        <v>0</v>
      </c>
      <c r="J40" s="75">
        <v>0</v>
      </c>
      <c r="K40" s="75">
        <v>0</v>
      </c>
      <c r="L40" s="82">
        <v>14</v>
      </c>
      <c r="M40" s="82">
        <v>0</v>
      </c>
      <c r="N40" s="76">
        <f t="shared" si="0"/>
        <v>14</v>
      </c>
      <c r="O40" s="83">
        <f>IF(OR(D40="",E40="",F40="",G40="",H40="",I40="",J40="",K40="",L40="",M40="",D41="",E41="",F41="",G41="",H41="",I41="",J41="",K41="",L41="",M41=""),1,0)</f>
        <v>0</v>
      </c>
      <c r="P40" s="73"/>
      <c r="Q40" s="145"/>
    </row>
    <row r="41" spans="1:17" ht="13.5" customHeight="1" x14ac:dyDescent="0.25">
      <c r="A41" s="279"/>
      <c r="B41" s="280"/>
      <c r="C41" s="77" t="s">
        <v>147</v>
      </c>
      <c r="D41" s="84">
        <v>0</v>
      </c>
      <c r="E41" s="84">
        <v>0</v>
      </c>
      <c r="F41" s="84">
        <v>0</v>
      </c>
      <c r="G41" s="84">
        <v>0</v>
      </c>
      <c r="H41" s="84">
        <v>0</v>
      </c>
      <c r="I41" s="84">
        <v>0</v>
      </c>
      <c r="J41" s="78">
        <v>0</v>
      </c>
      <c r="K41" s="78">
        <v>0</v>
      </c>
      <c r="L41" s="84">
        <v>13</v>
      </c>
      <c r="M41" s="84">
        <v>0</v>
      </c>
      <c r="N41" s="79">
        <f t="shared" si="0"/>
        <v>13</v>
      </c>
      <c r="O41" s="73"/>
      <c r="P41" s="73"/>
      <c r="Q41" s="145"/>
    </row>
    <row r="42" spans="1:17" ht="13.5" customHeight="1" x14ac:dyDescent="0.25">
      <c r="A42" s="279"/>
      <c r="B42" s="280"/>
      <c r="C42" s="80" t="s">
        <v>148</v>
      </c>
      <c r="D42" s="80">
        <f t="shared" ref="D42:M42" si="13">SUM(D40,D41)</f>
        <v>0</v>
      </c>
      <c r="E42" s="80">
        <f t="shared" si="13"/>
        <v>0</v>
      </c>
      <c r="F42" s="80">
        <f t="shared" si="13"/>
        <v>0</v>
      </c>
      <c r="G42" s="80">
        <f t="shared" si="13"/>
        <v>0</v>
      </c>
      <c r="H42" s="80">
        <f t="shared" si="13"/>
        <v>0</v>
      </c>
      <c r="I42" s="80">
        <f t="shared" si="13"/>
        <v>0</v>
      </c>
      <c r="J42" s="80">
        <f t="shared" si="13"/>
        <v>0</v>
      </c>
      <c r="K42" s="80">
        <f t="shared" si="13"/>
        <v>0</v>
      </c>
      <c r="L42" s="80">
        <f t="shared" si="13"/>
        <v>27</v>
      </c>
      <c r="M42" s="80">
        <f t="shared" si="13"/>
        <v>0</v>
      </c>
      <c r="N42" s="81">
        <f t="shared" si="0"/>
        <v>27</v>
      </c>
      <c r="O42" s="73"/>
      <c r="P42" s="73"/>
      <c r="Q42" s="145"/>
    </row>
    <row r="43" spans="1:17" ht="13.5" customHeight="1" x14ac:dyDescent="0.25">
      <c r="A43" s="277" t="s">
        <v>428</v>
      </c>
      <c r="B43" s="278" t="s">
        <v>143</v>
      </c>
      <c r="C43" s="75" t="s">
        <v>146</v>
      </c>
      <c r="D43" s="75">
        <f t="shared" ref="D43:I44" si="14">SUM(D4+D7+D10+D13+D16+D19+D22+D25+D28+D31+D34+D37+D40)</f>
        <v>0</v>
      </c>
      <c r="E43" s="75">
        <f t="shared" si="14"/>
        <v>0</v>
      </c>
      <c r="F43" s="75">
        <f t="shared" si="14"/>
        <v>0</v>
      </c>
      <c r="G43" s="75">
        <f t="shared" si="14"/>
        <v>288</v>
      </c>
      <c r="H43" s="75">
        <f t="shared" si="14"/>
        <v>0</v>
      </c>
      <c r="I43" s="75">
        <f t="shared" si="14"/>
        <v>0</v>
      </c>
      <c r="J43" s="75">
        <v>0</v>
      </c>
      <c r="K43" s="75">
        <v>0</v>
      </c>
      <c r="L43" s="75">
        <f>SUM(L4+L7+L10+L13+L16+L19+L22+L25+L28+L31+L34+L37+L40)</f>
        <v>234</v>
      </c>
      <c r="M43" s="75">
        <f>SUM(M4+M7+M10+M13+M16+M19+M22+M25+M28+M31+M34+M37+M40)</f>
        <v>0</v>
      </c>
      <c r="N43" s="76">
        <f t="shared" si="0"/>
        <v>522</v>
      </c>
      <c r="O43" s="83"/>
      <c r="P43" s="73"/>
      <c r="Q43" s="145"/>
    </row>
    <row r="44" spans="1:17" ht="13.5" customHeight="1" x14ac:dyDescent="0.25">
      <c r="A44" s="277"/>
      <c r="B44" s="278"/>
      <c r="C44" s="78" t="s">
        <v>147</v>
      </c>
      <c r="D44" s="78">
        <f t="shared" si="14"/>
        <v>0</v>
      </c>
      <c r="E44" s="78">
        <f t="shared" si="14"/>
        <v>3</v>
      </c>
      <c r="F44" s="78">
        <f t="shared" si="14"/>
        <v>690</v>
      </c>
      <c r="G44" s="78">
        <f t="shared" si="14"/>
        <v>1031</v>
      </c>
      <c r="H44" s="78">
        <f t="shared" si="14"/>
        <v>336</v>
      </c>
      <c r="I44" s="78">
        <f t="shared" si="14"/>
        <v>0</v>
      </c>
      <c r="J44" s="78">
        <v>0</v>
      </c>
      <c r="K44" s="78">
        <v>0</v>
      </c>
      <c r="L44" s="78">
        <f>SUM(L5+L8+L11+L14+L17+L20+L23+L26+L29+L32+L35+L38+L41)</f>
        <v>1388</v>
      </c>
      <c r="M44" s="78">
        <f>SUM(M5+M8+M11+M14+M17+M20+M23+M26+M29+M32+M35+M38+M41)</f>
        <v>0</v>
      </c>
      <c r="N44" s="79">
        <f t="shared" si="0"/>
        <v>3448</v>
      </c>
      <c r="O44" s="73"/>
      <c r="P44" s="73"/>
      <c r="Q44" s="145"/>
    </row>
    <row r="45" spans="1:17" ht="13.5" customHeight="1" x14ac:dyDescent="0.25">
      <c r="A45" s="277"/>
      <c r="B45" s="278"/>
      <c r="C45" s="98" t="s">
        <v>148</v>
      </c>
      <c r="D45" s="98">
        <f t="shared" ref="D45:M45" si="15">SUM(D43,D44)</f>
        <v>0</v>
      </c>
      <c r="E45" s="98">
        <f t="shared" si="15"/>
        <v>3</v>
      </c>
      <c r="F45" s="98">
        <f t="shared" si="15"/>
        <v>690</v>
      </c>
      <c r="G45" s="98">
        <f t="shared" si="15"/>
        <v>1319</v>
      </c>
      <c r="H45" s="98">
        <f t="shared" si="15"/>
        <v>336</v>
      </c>
      <c r="I45" s="98">
        <f t="shared" si="15"/>
        <v>0</v>
      </c>
      <c r="J45" s="98">
        <f t="shared" si="15"/>
        <v>0</v>
      </c>
      <c r="K45" s="98">
        <f t="shared" si="15"/>
        <v>0</v>
      </c>
      <c r="L45" s="98">
        <f t="shared" si="15"/>
        <v>1622</v>
      </c>
      <c r="M45" s="98">
        <f t="shared" si="15"/>
        <v>0</v>
      </c>
      <c r="N45" s="99">
        <f t="shared" si="0"/>
        <v>3970</v>
      </c>
      <c r="O45" s="73"/>
      <c r="P45" s="73"/>
      <c r="Q45" s="145"/>
    </row>
    <row r="46" spans="1:17" x14ac:dyDescent="0.25">
      <c r="A46" s="145"/>
      <c r="B46" s="145"/>
      <c r="C46" s="145"/>
      <c r="D46" s="129" t="str">
        <f>IF(AND('Recursos Humanos'!D4=0,D43&lt;&gt;0),"ERROH",IF(AND('Recursos Humanos'!D5=0,D44&lt;&gt;0),"ERROM","OK"))</f>
        <v>OK</v>
      </c>
      <c r="E46" s="129" t="str">
        <f>IF(AND('Recursos Humanos'!E4=0,E43&lt;&gt;0),"ERROH",IF(AND('Recursos Humanos'!E5=0,E44&lt;&gt;0),"ERROM","OK"))</f>
        <v>OK</v>
      </c>
      <c r="F46" s="129" t="str">
        <f>IF(AND('Recursos Humanos'!F4=0,F43&lt;&gt;0),"ERROH",IF(AND('Recursos Humanos'!F5=0,F44&lt;&gt;0),"ERROM","OK"))</f>
        <v>OK</v>
      </c>
      <c r="G46" s="129" t="str">
        <f>IF(AND('Recursos Humanos'!G4=0,G43&lt;&gt;0),"ERROH",IF(AND('Recursos Humanos'!G5=0,G44&lt;&gt;0),"ERROM","OK"))</f>
        <v>OK</v>
      </c>
      <c r="H46" s="129" t="str">
        <f>IF(AND('Recursos Humanos'!H4=0,H43&lt;&gt;0),"ERROH",IF(AND('Recursos Humanos'!H5=0,H44&lt;&gt;0),"ERROM","OK"))</f>
        <v>OK</v>
      </c>
      <c r="I46" s="129" t="str">
        <f>IF(AND('Recursos Humanos'!I4=0,I43&lt;&gt;0),"ERROH",IF(AND('Recursos Humanos'!I5=0,I44&lt;&gt;0),"ERROM","OK"))</f>
        <v>OK</v>
      </c>
      <c r="J46" s="129" t="str">
        <f>IF(AND('Recursos Humanos'!J4=0,J43&lt;&gt;0),"ERROH",IF(AND('Recursos Humanos'!J5=0,J44&lt;&gt;0),"ERROM","OK"))</f>
        <v>OK</v>
      </c>
      <c r="K46" s="129" t="str">
        <f>IF(AND('Recursos Humanos'!K4=0,K43&lt;&gt;0),"ERROH",IF(AND('Recursos Humanos'!K5=0,K44&lt;&gt;0),"ERROM","OK"))</f>
        <v>OK</v>
      </c>
      <c r="L46" s="129" t="str">
        <f>IF(AND('Recursos Humanos'!L4=0,L43&lt;&gt;0),"ERROH",IF(AND('Recursos Humanos'!L5=0,L44&lt;&gt;0),"ERROM","OK"))</f>
        <v>OK</v>
      </c>
      <c r="M46" s="129" t="str">
        <f>IF(AND('Recursos Humanos'!M4=0,M43&lt;&gt;0),"ERROH",IF(AND('Recursos Humanos'!M5=0,M44&lt;&gt;0),"ERROM","OK"))</f>
        <v>OK</v>
      </c>
      <c r="N46" s="129" t="str">
        <f>IF(AND('Recursos Humanos'!N4=0,N43&lt;&gt;0),"ERROH",IF(AND('Recursos Humanos'!N5=0,N44&lt;&gt;0),"ERROM","OK"))</f>
        <v>OK</v>
      </c>
      <c r="O46" s="145"/>
      <c r="P46" s="145"/>
      <c r="Q46" s="145"/>
    </row>
    <row r="47" spans="1:17" ht="13.5" customHeight="1" x14ac:dyDescent="0.25">
      <c r="A47" s="90" t="s">
        <v>429</v>
      </c>
      <c r="B47" s="90"/>
      <c r="C47" s="91"/>
      <c r="D47" s="91"/>
      <c r="E47" s="91"/>
      <c r="F47" s="91"/>
      <c r="G47" s="91"/>
      <c r="H47" s="91"/>
      <c r="I47" s="91"/>
      <c r="J47" s="91"/>
      <c r="K47" s="91"/>
      <c r="L47" s="91"/>
      <c r="M47" s="92"/>
      <c r="N47" s="93"/>
      <c r="O47" s="73"/>
      <c r="P47" s="85"/>
      <c r="Q47" s="73"/>
    </row>
    <row r="48" spans="1:17" ht="13.5" customHeight="1" x14ac:dyDescent="0.25">
      <c r="A48" s="295" t="s">
        <v>430</v>
      </c>
      <c r="B48" s="295"/>
      <c r="C48" s="295"/>
      <c r="D48" s="295"/>
      <c r="E48" s="295"/>
      <c r="F48" s="295"/>
      <c r="G48" s="295"/>
      <c r="H48" s="295"/>
      <c r="I48" s="295"/>
      <c r="J48" s="295"/>
      <c r="K48" s="295"/>
      <c r="L48" s="295"/>
      <c r="M48" s="295"/>
      <c r="N48" s="295"/>
      <c r="O48" s="129" t="str">
        <f>IF(AND(N42&lt;&gt;0,A48=""),"ERRO","OK")</f>
        <v>OK</v>
      </c>
      <c r="P48" s="85"/>
      <c r="Q48" s="73"/>
    </row>
    <row r="49" spans="1:28" s="119" customFormat="1" ht="13.5" customHeight="1" x14ac:dyDescent="0.2">
      <c r="A49" s="90" t="s">
        <v>184</v>
      </c>
      <c r="B49" s="92"/>
      <c r="C49" s="118"/>
      <c r="G49" s="166"/>
      <c r="H49" s="166"/>
      <c r="I49" s="166"/>
      <c r="J49" s="166"/>
      <c r="K49" s="166"/>
      <c r="N49" s="93"/>
      <c r="P49" s="144"/>
      <c r="Q49" s="144"/>
      <c r="R49" s="144"/>
      <c r="S49" s="144"/>
      <c r="T49" s="144"/>
      <c r="U49" s="144"/>
      <c r="V49" s="144"/>
      <c r="W49" s="144"/>
      <c r="X49" s="144"/>
      <c r="Y49" s="144"/>
      <c r="Z49" s="121"/>
      <c r="AA49" s="121"/>
      <c r="AB49" s="121"/>
    </row>
    <row r="50" spans="1:28" s="119" customFormat="1" ht="19.5" customHeight="1" x14ac:dyDescent="0.2">
      <c r="A50" s="275" t="s">
        <v>431</v>
      </c>
      <c r="B50" s="275"/>
      <c r="C50" s="275"/>
      <c r="D50" s="275"/>
      <c r="E50" s="275"/>
      <c r="F50" s="275"/>
      <c r="G50" s="275"/>
      <c r="H50" s="275"/>
      <c r="I50" s="275"/>
      <c r="J50" s="275"/>
      <c r="K50" s="275"/>
      <c r="L50" s="275"/>
      <c r="M50" s="275"/>
      <c r="N50" s="275"/>
      <c r="O50" s="123"/>
      <c r="P50" s="123"/>
      <c r="Q50" s="144"/>
      <c r="R50" s="144"/>
      <c r="S50" s="144"/>
      <c r="T50" s="144"/>
      <c r="U50" s="144"/>
      <c r="V50" s="144"/>
      <c r="W50" s="144"/>
      <c r="X50" s="144"/>
      <c r="Y50" s="144"/>
      <c r="Z50" s="121"/>
      <c r="AA50" s="121"/>
      <c r="AB50" s="121"/>
    </row>
    <row r="51" spans="1:28" ht="13.5" customHeight="1" x14ac:dyDescent="0.25">
      <c r="A51" s="1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row>
    <row r="52" spans="1:28" ht="13.5" customHeight="1" x14ac:dyDescent="0.25">
      <c r="A52" s="90" t="s">
        <v>194</v>
      </c>
      <c r="B52" s="92"/>
      <c r="C52" s="118"/>
      <c r="D52" s="119"/>
      <c r="E52" s="119"/>
      <c r="F52" s="119"/>
      <c r="G52" s="119"/>
      <c r="H52" s="119"/>
      <c r="I52" s="119"/>
      <c r="J52" s="119"/>
      <c r="K52" s="119"/>
      <c r="L52" s="119"/>
      <c r="M52" s="119"/>
      <c r="N52" s="93"/>
      <c r="O52" s="145"/>
      <c r="P52" s="145"/>
      <c r="Q52" s="145"/>
      <c r="R52" s="145"/>
      <c r="S52" s="145"/>
      <c r="T52" s="145"/>
      <c r="U52" s="145"/>
      <c r="V52" s="145"/>
      <c r="W52" s="145"/>
      <c r="X52" s="145"/>
      <c r="Y52" s="145"/>
      <c r="Z52" s="145"/>
      <c r="AA52" s="145"/>
      <c r="AB52" s="145"/>
    </row>
    <row r="53" spans="1:28" ht="61.5" customHeight="1" x14ac:dyDescent="0.25">
      <c r="A53" s="276"/>
      <c r="B53" s="276"/>
      <c r="C53" s="276"/>
      <c r="D53" s="276"/>
      <c r="E53" s="276"/>
      <c r="F53" s="276"/>
      <c r="G53" s="276"/>
      <c r="H53" s="276"/>
      <c r="I53" s="276"/>
      <c r="J53" s="276"/>
      <c r="K53" s="276"/>
      <c r="L53" s="276"/>
      <c r="M53" s="276"/>
      <c r="N53" s="276"/>
      <c r="O53" s="145"/>
      <c r="P53" s="145"/>
      <c r="Q53" s="145"/>
      <c r="R53" s="145"/>
      <c r="S53" s="145"/>
      <c r="T53" s="145"/>
      <c r="U53" s="145"/>
      <c r="V53" s="145"/>
      <c r="W53" s="145"/>
      <c r="X53" s="145"/>
      <c r="Y53" s="145"/>
      <c r="Z53" s="145"/>
      <c r="AA53" s="145"/>
      <c r="AB53" s="145"/>
    </row>
  </sheetData>
  <sheetProtection password="CA77" sheet="1" objects="1" scenarios="1" formatCells="0"/>
  <mergeCells count="32">
    <mergeCell ref="B3:C3"/>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48:N48"/>
    <mergeCell ref="A50:N50"/>
    <mergeCell ref="A53:N53"/>
    <mergeCell ref="A37:A39"/>
    <mergeCell ref="B37:B39"/>
    <mergeCell ref="A40:A42"/>
    <mergeCell ref="B40:B42"/>
    <mergeCell ref="A43:A45"/>
    <mergeCell ref="B43:B45"/>
  </mergeCells>
  <printOptions horizontalCentered="1"/>
  <pageMargins left="0.15763888888888899" right="0.15763888888888899" top="0.35416666666666702" bottom="0.27569444444444402" header="0.27569444444444402" footer="0.51180555555555496"/>
  <pageSetup firstPageNumber="0" orientation="landscape" horizontalDpi="300" verticalDpi="300"/>
  <headerFooter>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K16"/>
  <sheetViews>
    <sheetView showGridLines="0" showRowColHeaders="0" zoomScaleNormal="100" workbookViewId="0">
      <selection activeCell="L4" sqref="L4"/>
    </sheetView>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IF(Validação!E51="Preenchido","","Mensagem: " &amp; Validação!E51 &amp; "! " &amp; Validação!E52)</f>
        <v/>
      </c>
      <c r="B2" s="67"/>
      <c r="C2" s="67"/>
      <c r="D2" s="67"/>
      <c r="E2" s="67"/>
      <c r="F2" s="67"/>
      <c r="G2" s="128"/>
      <c r="H2" s="128"/>
      <c r="I2" s="128"/>
      <c r="J2" s="128"/>
      <c r="K2" s="128"/>
      <c r="M2" s="128"/>
      <c r="P2" s="127"/>
      <c r="Q2" s="128"/>
    </row>
    <row r="3" spans="1:28" ht="87" customHeight="1" x14ac:dyDescent="0.25">
      <c r="A3" s="233" t="s">
        <v>432</v>
      </c>
      <c r="B3" s="287" t="s">
        <v>433</v>
      </c>
      <c r="C3" s="287"/>
      <c r="D3" s="70" t="s">
        <v>219</v>
      </c>
      <c r="E3" s="71" t="s">
        <v>134</v>
      </c>
      <c r="F3" s="70" t="s">
        <v>220</v>
      </c>
      <c r="G3" s="70" t="s">
        <v>221</v>
      </c>
      <c r="H3" s="70" t="s">
        <v>176</v>
      </c>
      <c r="I3" s="70" t="s">
        <v>177</v>
      </c>
      <c r="J3" s="70" t="s">
        <v>139</v>
      </c>
      <c r="K3" s="70" t="s">
        <v>140</v>
      </c>
      <c r="L3" s="70" t="s">
        <v>141</v>
      </c>
      <c r="M3" s="70" t="s">
        <v>142</v>
      </c>
      <c r="N3" s="72" t="s">
        <v>143</v>
      </c>
      <c r="O3" s="145"/>
      <c r="P3" s="145"/>
      <c r="Q3" s="145"/>
      <c r="R3" s="145"/>
      <c r="S3" s="145"/>
      <c r="T3" s="145"/>
      <c r="U3" s="145"/>
      <c r="V3" s="145"/>
      <c r="W3" s="145"/>
      <c r="X3" s="145"/>
      <c r="Y3" s="145"/>
      <c r="Z3" s="145"/>
      <c r="AA3" s="145"/>
      <c r="AB3" s="145"/>
    </row>
    <row r="4" spans="1:28" ht="13.5" customHeight="1" x14ac:dyDescent="0.25">
      <c r="A4" s="279" t="s">
        <v>434</v>
      </c>
      <c r="B4" s="280" t="s">
        <v>435</v>
      </c>
      <c r="C4" s="74" t="s">
        <v>146</v>
      </c>
      <c r="D4" s="181">
        <v>0</v>
      </c>
      <c r="E4" s="181">
        <v>0</v>
      </c>
      <c r="F4" s="181">
        <v>0</v>
      </c>
      <c r="G4" s="181">
        <v>0</v>
      </c>
      <c r="H4" s="181">
        <v>0</v>
      </c>
      <c r="I4" s="181">
        <v>0</v>
      </c>
      <c r="J4" s="182">
        <v>0</v>
      </c>
      <c r="K4" s="182">
        <v>0</v>
      </c>
      <c r="L4" s="181">
        <v>7</v>
      </c>
      <c r="M4" s="181">
        <v>0</v>
      </c>
      <c r="N4" s="183">
        <f t="shared" ref="N4:N9" si="0">SUM(D4:M4)</f>
        <v>7</v>
      </c>
      <c r="O4" s="83">
        <f>IF(OR(D4="",E4="",F4="",G4="",H4="",I4="",J4="",K4="",L4="",M4="",D5="",E5="",F5="",G5="",H5="",I5="",J5="",K5="",L5="",M5=""),1,0)</f>
        <v>0</v>
      </c>
      <c r="P4" s="83">
        <f>SUM(O4,O7)</f>
        <v>0</v>
      </c>
      <c r="Q4" s="145"/>
      <c r="R4" s="145"/>
      <c r="S4" s="145"/>
      <c r="T4" s="145"/>
      <c r="U4" s="145"/>
      <c r="V4" s="145"/>
      <c r="W4" s="145"/>
      <c r="X4" s="145"/>
      <c r="Y4" s="145"/>
      <c r="Z4" s="145"/>
      <c r="AA4" s="145"/>
      <c r="AB4" s="145"/>
    </row>
    <row r="5" spans="1:28" ht="13.5" customHeight="1" x14ac:dyDescent="0.25">
      <c r="A5" s="279"/>
      <c r="B5" s="280"/>
      <c r="C5" s="77" t="s">
        <v>147</v>
      </c>
      <c r="D5" s="184">
        <v>0</v>
      </c>
      <c r="E5" s="184">
        <v>0</v>
      </c>
      <c r="F5" s="184">
        <v>0</v>
      </c>
      <c r="G5" s="184">
        <v>21</v>
      </c>
      <c r="H5" s="184">
        <v>0</v>
      </c>
      <c r="I5" s="184">
        <v>0</v>
      </c>
      <c r="J5" s="185">
        <v>0</v>
      </c>
      <c r="K5" s="185">
        <v>0</v>
      </c>
      <c r="L5" s="184">
        <v>0</v>
      </c>
      <c r="M5" s="184">
        <v>0</v>
      </c>
      <c r="N5" s="186">
        <f t="shared" si="0"/>
        <v>21</v>
      </c>
      <c r="O5" s="73"/>
      <c r="P5" s="73"/>
      <c r="Q5" s="145"/>
      <c r="R5" s="145"/>
      <c r="S5" s="145"/>
      <c r="T5" s="145"/>
      <c r="U5" s="145"/>
      <c r="V5" s="145"/>
      <c r="W5" s="145"/>
      <c r="X5" s="145"/>
      <c r="Y5" s="145"/>
      <c r="Z5" s="145"/>
      <c r="AA5" s="145"/>
      <c r="AB5" s="145"/>
    </row>
    <row r="6" spans="1:28" ht="13.5" customHeight="1" x14ac:dyDescent="0.25">
      <c r="A6" s="279"/>
      <c r="B6" s="280"/>
      <c r="C6" s="80" t="s">
        <v>148</v>
      </c>
      <c r="D6" s="187">
        <f t="shared" ref="D6:M6" si="1">SUM(D4,D5)</f>
        <v>0</v>
      </c>
      <c r="E6" s="187">
        <f t="shared" si="1"/>
        <v>0</v>
      </c>
      <c r="F6" s="187">
        <f t="shared" si="1"/>
        <v>0</v>
      </c>
      <c r="G6" s="187">
        <f t="shared" si="1"/>
        <v>21</v>
      </c>
      <c r="H6" s="187">
        <f t="shared" si="1"/>
        <v>0</v>
      </c>
      <c r="I6" s="187">
        <f t="shared" si="1"/>
        <v>0</v>
      </c>
      <c r="J6" s="187">
        <f t="shared" si="1"/>
        <v>0</v>
      </c>
      <c r="K6" s="187">
        <f t="shared" si="1"/>
        <v>0</v>
      </c>
      <c r="L6" s="187">
        <f t="shared" si="1"/>
        <v>7</v>
      </c>
      <c r="M6" s="187">
        <f t="shared" si="1"/>
        <v>0</v>
      </c>
      <c r="N6" s="188">
        <f t="shared" si="0"/>
        <v>28</v>
      </c>
      <c r="O6" s="73"/>
      <c r="P6" s="73"/>
      <c r="Q6" s="145"/>
      <c r="R6" s="145"/>
      <c r="S6" s="145"/>
      <c r="T6" s="145"/>
      <c r="U6" s="145"/>
      <c r="V6" s="145"/>
      <c r="W6" s="145"/>
      <c r="X6" s="145"/>
      <c r="Y6" s="145"/>
      <c r="Z6" s="145"/>
      <c r="AA6" s="145"/>
      <c r="AB6" s="145"/>
    </row>
    <row r="7" spans="1:28" ht="13.5" customHeight="1" x14ac:dyDescent="0.25">
      <c r="A7" s="277" t="s">
        <v>436</v>
      </c>
      <c r="B7" s="278" t="s">
        <v>437</v>
      </c>
      <c r="C7" s="74" t="s">
        <v>146</v>
      </c>
      <c r="D7" s="181">
        <v>0</v>
      </c>
      <c r="E7" s="181">
        <v>0</v>
      </c>
      <c r="F7" s="181">
        <v>0</v>
      </c>
      <c r="G7" s="181">
        <v>0</v>
      </c>
      <c r="H7" s="181">
        <v>0</v>
      </c>
      <c r="I7" s="181">
        <v>0</v>
      </c>
      <c r="J7" s="182">
        <v>0</v>
      </c>
      <c r="K7" s="182">
        <v>0</v>
      </c>
      <c r="L7" s="181">
        <v>0</v>
      </c>
      <c r="M7" s="181">
        <v>0</v>
      </c>
      <c r="N7" s="183">
        <f t="shared" si="0"/>
        <v>0</v>
      </c>
      <c r="O7" s="83">
        <f>IF(OR(D7="",E7="",F7="",G7="",H7="",I7="",J7="",K7="",L7="",M7="",D8="",E8="",F8="",G8="",H8="",I8="",J8="",K8="",L8="",M8=""),1,0)</f>
        <v>0</v>
      </c>
      <c r="P7" s="73"/>
      <c r="Q7" s="145"/>
      <c r="R7" s="145"/>
      <c r="S7" s="145"/>
      <c r="T7" s="145"/>
      <c r="U7" s="145"/>
      <c r="V7" s="145"/>
      <c r="W7" s="145"/>
      <c r="X7" s="145"/>
      <c r="Y7" s="145"/>
      <c r="Z7" s="145"/>
      <c r="AA7" s="145"/>
      <c r="AB7" s="145"/>
    </row>
    <row r="8" spans="1:28" ht="13.5" customHeight="1" x14ac:dyDescent="0.25">
      <c r="A8" s="277"/>
      <c r="B8" s="278"/>
      <c r="C8" s="77" t="s">
        <v>147</v>
      </c>
      <c r="D8" s="184">
        <v>0</v>
      </c>
      <c r="E8" s="184">
        <v>0</v>
      </c>
      <c r="F8" s="184">
        <v>0</v>
      </c>
      <c r="G8" s="184">
        <v>0</v>
      </c>
      <c r="H8" s="184">
        <v>0</v>
      </c>
      <c r="I8" s="184">
        <v>0</v>
      </c>
      <c r="J8" s="185">
        <v>0</v>
      </c>
      <c r="K8" s="185">
        <v>0</v>
      </c>
      <c r="L8" s="184">
        <v>0</v>
      </c>
      <c r="M8" s="184">
        <v>0</v>
      </c>
      <c r="N8" s="186">
        <f t="shared" si="0"/>
        <v>0</v>
      </c>
      <c r="O8" s="73"/>
      <c r="P8" s="73"/>
      <c r="Q8" s="145"/>
      <c r="R8" s="145"/>
      <c r="S8" s="145"/>
      <c r="T8" s="145"/>
      <c r="U8" s="145"/>
      <c r="V8" s="145"/>
      <c r="W8" s="145"/>
      <c r="X8" s="145"/>
      <c r="Y8" s="145"/>
      <c r="Z8" s="145"/>
      <c r="AA8" s="145"/>
      <c r="AB8" s="145"/>
    </row>
    <row r="9" spans="1:28" ht="13.5" customHeight="1" x14ac:dyDescent="0.25">
      <c r="A9" s="277"/>
      <c r="B9" s="278"/>
      <c r="C9" s="98" t="s">
        <v>148</v>
      </c>
      <c r="D9" s="189">
        <f t="shared" ref="D9:M9" si="2">SUM(D7,D8)</f>
        <v>0</v>
      </c>
      <c r="E9" s="189">
        <f t="shared" si="2"/>
        <v>0</v>
      </c>
      <c r="F9" s="189">
        <f t="shared" si="2"/>
        <v>0</v>
      </c>
      <c r="G9" s="189">
        <f t="shared" si="2"/>
        <v>0</v>
      </c>
      <c r="H9" s="189">
        <f t="shared" si="2"/>
        <v>0</v>
      </c>
      <c r="I9" s="189">
        <f t="shared" si="2"/>
        <v>0</v>
      </c>
      <c r="J9" s="189">
        <f t="shared" si="2"/>
        <v>0</v>
      </c>
      <c r="K9" s="189">
        <f t="shared" si="2"/>
        <v>0</v>
      </c>
      <c r="L9" s="189">
        <f t="shared" si="2"/>
        <v>0</v>
      </c>
      <c r="M9" s="189">
        <f t="shared" si="2"/>
        <v>0</v>
      </c>
      <c r="N9" s="190">
        <f t="shared" si="0"/>
        <v>0</v>
      </c>
      <c r="O9" s="145"/>
      <c r="P9" s="145"/>
      <c r="Q9" s="145"/>
      <c r="R9" s="145"/>
      <c r="S9" s="145"/>
      <c r="T9" s="145"/>
      <c r="U9" s="145"/>
      <c r="V9" s="145"/>
      <c r="W9" s="145"/>
      <c r="X9" s="145"/>
      <c r="Y9" s="145"/>
      <c r="Z9" s="145"/>
      <c r="AA9" s="145"/>
      <c r="AB9" s="145"/>
    </row>
    <row r="11" spans="1:28" s="119" customFormat="1" ht="13.5" customHeight="1" x14ac:dyDescent="0.2">
      <c r="A11" s="90" t="s">
        <v>184</v>
      </c>
      <c r="B11" s="92"/>
      <c r="C11" s="118"/>
      <c r="G11" s="166"/>
      <c r="H11" s="166"/>
      <c r="I11" s="166"/>
      <c r="J11" s="166"/>
      <c r="K11" s="166"/>
      <c r="N11" s="93"/>
      <c r="P11" s="144"/>
      <c r="Q11" s="144"/>
      <c r="R11" s="144"/>
      <c r="S11" s="144"/>
      <c r="T11" s="144"/>
      <c r="U11" s="144"/>
      <c r="V11" s="144"/>
      <c r="W11" s="144"/>
      <c r="X11" s="144"/>
      <c r="Y11" s="144"/>
      <c r="Z11" s="121"/>
      <c r="AA11" s="121"/>
      <c r="AB11" s="121"/>
    </row>
    <row r="12" spans="1:28" s="119" customFormat="1" ht="19.5" customHeight="1" x14ac:dyDescent="0.2">
      <c r="A12" s="275" t="s">
        <v>438</v>
      </c>
      <c r="B12" s="275"/>
      <c r="C12" s="275"/>
      <c r="D12" s="275"/>
      <c r="E12" s="275"/>
      <c r="F12" s="275"/>
      <c r="G12" s="275"/>
      <c r="H12" s="275"/>
      <c r="I12" s="275"/>
      <c r="J12" s="275"/>
      <c r="K12" s="275"/>
      <c r="L12" s="275"/>
      <c r="M12" s="275"/>
      <c r="N12" s="275"/>
      <c r="O12" s="123"/>
      <c r="P12" s="123"/>
      <c r="Q12" s="144"/>
      <c r="R12" s="144"/>
      <c r="S12" s="144"/>
      <c r="T12" s="144"/>
      <c r="U12" s="144"/>
      <c r="V12" s="144"/>
      <c r="W12" s="144"/>
      <c r="X12" s="144"/>
      <c r="Y12" s="144"/>
      <c r="Z12" s="121"/>
      <c r="AA12" s="121"/>
      <c r="AB12" s="121"/>
    </row>
    <row r="13" spans="1:28" s="119" customFormat="1" ht="19.5" customHeight="1" x14ac:dyDescent="0.2">
      <c r="A13" s="275" t="s">
        <v>439</v>
      </c>
      <c r="B13" s="275"/>
      <c r="C13" s="275"/>
      <c r="D13" s="275"/>
      <c r="E13" s="275"/>
      <c r="F13" s="275"/>
      <c r="G13" s="275"/>
      <c r="H13" s="275"/>
      <c r="I13" s="275"/>
      <c r="J13" s="275"/>
      <c r="K13" s="275"/>
      <c r="L13" s="275"/>
      <c r="M13" s="275"/>
      <c r="N13" s="275"/>
      <c r="O13" s="123"/>
      <c r="P13" s="123"/>
      <c r="Q13" s="144"/>
      <c r="R13" s="144"/>
      <c r="S13" s="144"/>
      <c r="T13" s="144"/>
      <c r="U13" s="144"/>
      <c r="V13" s="144"/>
      <c r="W13" s="144"/>
      <c r="X13" s="144"/>
      <c r="Y13" s="144"/>
      <c r="Z13" s="121"/>
      <c r="AA13" s="121"/>
      <c r="AB13" s="121"/>
    </row>
    <row r="14" spans="1:28" ht="13.5" customHeight="1" x14ac:dyDescent="0.25">
      <c r="A14" s="14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row>
    <row r="15" spans="1:28" ht="13.5" customHeight="1" x14ac:dyDescent="0.25">
      <c r="A15" s="90" t="s">
        <v>194</v>
      </c>
      <c r="B15" s="92"/>
      <c r="C15" s="118"/>
      <c r="D15" s="119"/>
      <c r="E15" s="119"/>
      <c r="F15" s="119"/>
      <c r="G15" s="119"/>
      <c r="H15" s="119"/>
      <c r="I15" s="119"/>
      <c r="J15" s="119"/>
      <c r="K15" s="119"/>
      <c r="L15" s="119"/>
      <c r="M15" s="119"/>
      <c r="N15" s="93"/>
      <c r="O15" s="145"/>
      <c r="P15" s="145"/>
      <c r="Q15" s="145"/>
      <c r="R15" s="145"/>
      <c r="S15" s="145"/>
      <c r="T15" s="145"/>
      <c r="U15" s="145"/>
      <c r="V15" s="145"/>
      <c r="W15" s="145"/>
      <c r="X15" s="145"/>
      <c r="Y15" s="145"/>
      <c r="Z15" s="145"/>
      <c r="AA15" s="145"/>
      <c r="AB15" s="145"/>
    </row>
    <row r="16" spans="1:28" ht="61.5" customHeight="1" x14ac:dyDescent="0.25">
      <c r="A16" s="276"/>
      <c r="B16" s="276"/>
      <c r="C16" s="276"/>
      <c r="D16" s="276"/>
      <c r="E16" s="276"/>
      <c r="F16" s="276"/>
      <c r="G16" s="276"/>
      <c r="H16" s="276"/>
      <c r="I16" s="276"/>
      <c r="J16" s="276"/>
      <c r="K16" s="276"/>
      <c r="L16" s="276"/>
      <c r="M16" s="276"/>
      <c r="N16" s="276"/>
      <c r="O16" s="145"/>
      <c r="P16" s="145"/>
      <c r="Q16" s="145"/>
      <c r="R16" s="145"/>
      <c r="S16" s="145"/>
      <c r="T16" s="145"/>
      <c r="U16" s="145"/>
      <c r="V16" s="145"/>
      <c r="W16" s="145"/>
      <c r="X16" s="145"/>
      <c r="Y16" s="145"/>
      <c r="Z16" s="145"/>
      <c r="AA16" s="145"/>
      <c r="AB16" s="145"/>
    </row>
  </sheetData>
  <sheetProtection password="CA77" sheet="1" objects="1" scenarios="1" formatCells="0"/>
  <mergeCells count="8">
    <mergeCell ref="A12:N12"/>
    <mergeCell ref="A13:N13"/>
    <mergeCell ref="A16:N16"/>
    <mergeCell ref="B3:C3"/>
    <mergeCell ref="A4:A6"/>
    <mergeCell ref="B4:B6"/>
    <mergeCell ref="A7:A9"/>
    <mergeCell ref="B7:B9"/>
  </mergeCells>
  <printOptions horizontalCentered="1"/>
  <pageMargins left="0.23611111111111099" right="0.23611111111111099" top="0.55000000000000004" bottom="0.27986111111111101" header="0.29027777777777802" footer="0.51180555555555496"/>
  <pageSetup firstPageNumber="0" orientation="landscape" horizontalDpi="300" verticalDpi="300"/>
  <headerFooter>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2"/>
  <sheetViews>
    <sheetView showGridLines="0" showRowColHeaders="0" zoomScaleNormal="100" workbookViewId="0">
      <selection activeCell="R14" sqref="R14"/>
    </sheetView>
  </sheetViews>
  <sheetFormatPr defaultRowHeight="13.2" x14ac:dyDescent="0.25"/>
  <cols>
    <col min="1" max="1" width="3.33203125" style="22" customWidth="1"/>
    <col min="2" max="2" width="2.5546875" style="22" customWidth="1"/>
    <col min="3" max="3" width="3.33203125" style="22" customWidth="1"/>
    <col min="4" max="13" width="8.88671875" style="22" customWidth="1"/>
    <col min="14" max="14" width="3.33203125" style="22" customWidth="1"/>
    <col min="15" max="1025" width="9.109375" style="22" customWidth="1"/>
  </cols>
  <sheetData>
    <row r="1" spans="2:14" ht="17.25" customHeight="1" x14ac:dyDescent="0.25">
      <c r="B1" s="145"/>
      <c r="C1" s="145"/>
      <c r="D1" s="145"/>
      <c r="E1" s="145"/>
      <c r="F1" s="145"/>
      <c r="G1" s="145"/>
      <c r="H1" s="145"/>
      <c r="I1" s="145"/>
      <c r="J1" s="145"/>
      <c r="K1" s="145"/>
      <c r="L1" s="145"/>
      <c r="M1" s="145"/>
      <c r="N1" s="145"/>
    </row>
    <row r="2" spans="2:14" ht="16.5" customHeight="1" x14ac:dyDescent="0.25">
      <c r="B2" s="23"/>
      <c r="C2" s="24"/>
      <c r="D2" s="24"/>
      <c r="E2" s="24"/>
      <c r="F2" s="24"/>
      <c r="G2" s="24"/>
      <c r="H2" s="24"/>
      <c r="I2" s="24"/>
      <c r="J2" s="24"/>
      <c r="K2" s="24"/>
      <c r="L2" s="24"/>
      <c r="M2" s="24"/>
      <c r="N2" s="25"/>
    </row>
    <row r="3" spans="2:14" ht="16.5" customHeight="1" x14ac:dyDescent="0.25">
      <c r="B3" s="26"/>
      <c r="C3" s="249" t="s">
        <v>18</v>
      </c>
      <c r="D3" s="249"/>
      <c r="E3" s="249"/>
      <c r="F3" s="27"/>
      <c r="G3" s="27"/>
      <c r="H3" s="27"/>
      <c r="I3" s="27"/>
      <c r="J3" s="27"/>
      <c r="K3" s="27"/>
      <c r="L3" s="27"/>
      <c r="M3" s="27"/>
      <c r="N3" s="28"/>
    </row>
    <row r="4" spans="2:14" ht="16.5" customHeight="1" x14ac:dyDescent="0.25">
      <c r="B4" s="26"/>
      <c r="C4" s="29"/>
      <c r="D4" s="30"/>
      <c r="E4" s="27"/>
      <c r="F4" s="27"/>
      <c r="G4" s="27"/>
      <c r="H4" s="27"/>
      <c r="I4" s="27"/>
      <c r="J4" s="27"/>
      <c r="K4" s="27"/>
      <c r="L4" s="27"/>
      <c r="M4" s="27"/>
      <c r="N4" s="28"/>
    </row>
    <row r="5" spans="2:14" ht="33" customHeight="1" x14ac:dyDescent="0.25">
      <c r="B5" s="26"/>
      <c r="C5" s="31" t="s">
        <v>19</v>
      </c>
      <c r="D5" s="248" t="s">
        <v>20</v>
      </c>
      <c r="E5" s="248"/>
      <c r="F5" s="248"/>
      <c r="G5" s="248"/>
      <c r="H5" s="248"/>
      <c r="I5" s="248"/>
      <c r="J5" s="248"/>
      <c r="K5" s="248"/>
      <c r="L5" s="248"/>
      <c r="M5" s="248"/>
      <c r="N5" s="28"/>
    </row>
    <row r="6" spans="2:14" ht="33" customHeight="1" x14ac:dyDescent="0.25">
      <c r="B6" s="26"/>
      <c r="C6" s="31" t="s">
        <v>19</v>
      </c>
      <c r="D6" s="248" t="s">
        <v>21</v>
      </c>
      <c r="E6" s="248"/>
      <c r="F6" s="248"/>
      <c r="G6" s="248"/>
      <c r="H6" s="248"/>
      <c r="I6" s="248"/>
      <c r="J6" s="248"/>
      <c r="K6" s="248"/>
      <c r="L6" s="248"/>
      <c r="M6" s="248"/>
      <c r="N6" s="28"/>
    </row>
    <row r="7" spans="2:14" ht="33" customHeight="1" x14ac:dyDescent="0.25">
      <c r="B7" s="26"/>
      <c r="C7" s="31" t="s">
        <v>19</v>
      </c>
      <c r="D7" s="248" t="s">
        <v>22</v>
      </c>
      <c r="E7" s="248"/>
      <c r="F7" s="248"/>
      <c r="G7" s="248"/>
      <c r="H7" s="248"/>
      <c r="I7" s="248"/>
      <c r="J7" s="248"/>
      <c r="K7" s="248"/>
      <c r="L7" s="248"/>
      <c r="M7" s="248"/>
      <c r="N7" s="28"/>
    </row>
    <row r="8" spans="2:14" ht="33" customHeight="1" x14ac:dyDescent="0.25">
      <c r="B8" s="26"/>
      <c r="C8" s="31" t="s">
        <v>19</v>
      </c>
      <c r="D8" s="248" t="s">
        <v>23</v>
      </c>
      <c r="E8" s="248"/>
      <c r="F8" s="248"/>
      <c r="G8" s="248"/>
      <c r="H8" s="248"/>
      <c r="I8" s="248"/>
      <c r="J8" s="248"/>
      <c r="K8" s="248"/>
      <c r="L8" s="248"/>
      <c r="M8" s="248"/>
      <c r="N8" s="28"/>
    </row>
    <row r="9" spans="2:14" ht="33" customHeight="1" x14ac:dyDescent="0.25">
      <c r="B9" s="26"/>
      <c r="C9" s="31" t="s">
        <v>19</v>
      </c>
      <c r="D9" s="248" t="s">
        <v>24</v>
      </c>
      <c r="E9" s="248"/>
      <c r="F9" s="248"/>
      <c r="G9" s="248"/>
      <c r="H9" s="248"/>
      <c r="I9" s="248"/>
      <c r="J9" s="248"/>
      <c r="K9" s="248"/>
      <c r="L9" s="248"/>
      <c r="M9" s="248"/>
      <c r="N9" s="28"/>
    </row>
    <row r="10" spans="2:14" ht="33" customHeight="1" x14ac:dyDescent="0.25">
      <c r="B10" s="26"/>
      <c r="C10" s="31" t="s">
        <v>19</v>
      </c>
      <c r="D10" s="248" t="s">
        <v>25</v>
      </c>
      <c r="E10" s="248"/>
      <c r="F10" s="248"/>
      <c r="G10" s="248"/>
      <c r="H10" s="248"/>
      <c r="I10" s="248"/>
      <c r="J10" s="248"/>
      <c r="K10" s="248"/>
      <c r="L10" s="248"/>
      <c r="M10" s="248"/>
      <c r="N10" s="28"/>
    </row>
    <row r="11" spans="2:14" ht="33" customHeight="1" x14ac:dyDescent="0.25">
      <c r="B11" s="26"/>
      <c r="C11" s="31" t="s">
        <v>19</v>
      </c>
      <c r="D11" s="248" t="s">
        <v>26</v>
      </c>
      <c r="E11" s="248"/>
      <c r="F11" s="248"/>
      <c r="G11" s="248"/>
      <c r="H11" s="248"/>
      <c r="I11" s="248"/>
      <c r="J11" s="248"/>
      <c r="K11" s="248"/>
      <c r="L11" s="248"/>
      <c r="M11" s="248"/>
      <c r="N11" s="28"/>
    </row>
    <row r="12" spans="2:14" ht="33" customHeight="1" x14ac:dyDescent="0.25">
      <c r="B12" s="26"/>
      <c r="C12" s="31" t="s">
        <v>19</v>
      </c>
      <c r="D12" s="248" t="s">
        <v>27</v>
      </c>
      <c r="E12" s="248"/>
      <c r="F12" s="248"/>
      <c r="G12" s="248"/>
      <c r="H12" s="248"/>
      <c r="I12" s="248"/>
      <c r="J12" s="248"/>
      <c r="K12" s="248"/>
      <c r="L12" s="248"/>
      <c r="M12" s="248"/>
      <c r="N12" s="28"/>
    </row>
    <row r="13" spans="2:14" ht="38.25" customHeight="1" x14ac:dyDescent="0.25">
      <c r="B13" s="26"/>
      <c r="C13" s="31" t="s">
        <v>19</v>
      </c>
      <c r="D13" s="248" t="s">
        <v>28</v>
      </c>
      <c r="E13" s="248"/>
      <c r="F13" s="248"/>
      <c r="G13" s="248"/>
      <c r="H13" s="248"/>
      <c r="I13" s="248"/>
      <c r="J13" s="248"/>
      <c r="K13" s="248"/>
      <c r="L13" s="248"/>
      <c r="M13" s="248"/>
      <c r="N13" s="28"/>
    </row>
    <row r="14" spans="2:14" ht="38.25" customHeight="1" x14ac:dyDescent="0.25">
      <c r="B14" s="26"/>
      <c r="C14" s="31" t="s">
        <v>19</v>
      </c>
      <c r="D14" s="248" t="s">
        <v>29</v>
      </c>
      <c r="E14" s="248"/>
      <c r="F14" s="248"/>
      <c r="G14" s="248"/>
      <c r="H14" s="248"/>
      <c r="I14" s="248"/>
      <c r="J14" s="248"/>
      <c r="K14" s="248"/>
      <c r="L14" s="248"/>
      <c r="M14" s="248"/>
      <c r="N14" s="28"/>
    </row>
    <row r="15" spans="2:14" ht="38.25" customHeight="1" x14ac:dyDescent="0.25">
      <c r="B15" s="26"/>
      <c r="C15" s="31" t="s">
        <v>19</v>
      </c>
      <c r="D15" s="248" t="s">
        <v>30</v>
      </c>
      <c r="E15" s="248"/>
      <c r="F15" s="248"/>
      <c r="G15" s="248"/>
      <c r="H15" s="248"/>
      <c r="I15" s="248"/>
      <c r="J15" s="248"/>
      <c r="K15" s="248"/>
      <c r="L15" s="248"/>
      <c r="M15" s="248"/>
      <c r="N15" s="28"/>
    </row>
    <row r="16" spans="2:14" ht="16.5" customHeight="1" x14ac:dyDescent="0.25">
      <c r="B16" s="32"/>
      <c r="C16" s="33"/>
      <c r="D16" s="33"/>
      <c r="E16" s="33"/>
      <c r="F16" s="33"/>
      <c r="G16" s="33"/>
      <c r="H16" s="33"/>
      <c r="I16" s="33"/>
      <c r="J16" s="33"/>
      <c r="K16" s="33"/>
      <c r="L16" s="33"/>
      <c r="M16" s="33"/>
      <c r="N16" s="34"/>
    </row>
    <row r="17" ht="16.5" customHeight="1" x14ac:dyDescent="0.25"/>
    <row r="18" ht="16.5" customHeight="1" x14ac:dyDescent="0.25"/>
    <row r="19" ht="16.5" customHeight="1" x14ac:dyDescent="0.25"/>
    <row r="20" ht="16.5" customHeight="1" x14ac:dyDescent="0.25"/>
    <row r="21" ht="16.5" customHeight="1" x14ac:dyDescent="0.25"/>
    <row r="22" ht="16.5" customHeight="1" x14ac:dyDescent="0.25"/>
    <row r="23" ht="16.5" customHeight="1" x14ac:dyDescent="0.25"/>
    <row r="24" ht="16.5" customHeight="1" x14ac:dyDescent="0.25"/>
    <row r="25" ht="16.5" customHeight="1" x14ac:dyDescent="0.25"/>
    <row r="26" ht="16.5" customHeight="1" x14ac:dyDescent="0.25"/>
    <row r="27" ht="16.5" customHeight="1" x14ac:dyDescent="0.25"/>
    <row r="28" ht="16.5" customHeight="1" x14ac:dyDescent="0.25"/>
    <row r="29" ht="16.5" customHeight="1" x14ac:dyDescent="0.25"/>
    <row r="30" ht="16.5" customHeight="1" x14ac:dyDescent="0.25"/>
    <row r="31" ht="17.25" customHeight="1" x14ac:dyDescent="0.25"/>
    <row r="32" ht="17.25" customHeight="1" x14ac:dyDescent="0.25"/>
  </sheetData>
  <sheetProtection password="CA77" sheet="1" objects="1" scenarios="1"/>
  <mergeCells count="12">
    <mergeCell ref="C3:E3"/>
    <mergeCell ref="D5:M5"/>
    <mergeCell ref="D6:M6"/>
    <mergeCell ref="D7:M7"/>
    <mergeCell ref="D8:M8"/>
    <mergeCell ref="D14:M14"/>
    <mergeCell ref="D15:M15"/>
    <mergeCell ref="D9:M9"/>
    <mergeCell ref="D10:M10"/>
    <mergeCell ref="D11:M11"/>
    <mergeCell ref="D12:M12"/>
    <mergeCell ref="D13:M13"/>
  </mergeCells>
  <printOptions horizontalCentered="1"/>
  <pageMargins left="0.75" right="0.75" top="0.47986111111111102" bottom="0.98402777777777795" header="0.51180555555555496" footer="0.51180555555555496"/>
  <pageSetup paperSize="9" scale="87"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K35"/>
  <sheetViews>
    <sheetView showGridLines="0" showRowColHeaders="0" zoomScaleNormal="100" workbookViewId="0">
      <selection activeCell="F20" sqref="F20"/>
    </sheetView>
  </sheetViews>
  <sheetFormatPr defaultRowHeight="13.2" x14ac:dyDescent="0.25"/>
  <cols>
    <col min="1" max="1" width="8.5546875" style="22" customWidth="1"/>
    <col min="2" max="2" width="37.109375" style="22" customWidth="1"/>
    <col min="3" max="3" width="7.6640625" style="22" customWidth="1"/>
    <col min="4" max="4" width="21" style="22" customWidth="1"/>
    <col min="5" max="6" width="8.109375" style="22" customWidth="1"/>
    <col min="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IF(Validação!E54="Preenchido","","Mensagem: " &amp; Validação!E54 &amp; "! " &amp; Validação!E55)</f>
        <v/>
      </c>
      <c r="B2" s="67"/>
      <c r="C2" s="67"/>
      <c r="D2" s="67"/>
      <c r="E2" s="68"/>
      <c r="F2" s="68"/>
      <c r="G2" s="128"/>
      <c r="H2" s="128"/>
      <c r="I2" s="128"/>
      <c r="J2" s="128"/>
      <c r="K2" s="128"/>
      <c r="M2" s="128"/>
      <c r="P2" s="127"/>
      <c r="Q2" s="128"/>
    </row>
    <row r="3" spans="1:17" ht="87" customHeight="1" x14ac:dyDescent="0.25">
      <c r="A3" s="233" t="s">
        <v>440</v>
      </c>
      <c r="B3" s="287" t="s">
        <v>441</v>
      </c>
      <c r="C3" s="287"/>
      <c r="D3" s="171" t="s">
        <v>442</v>
      </c>
      <c r="E3" s="145"/>
      <c r="F3" s="145"/>
      <c r="G3" s="145"/>
      <c r="H3" s="145"/>
      <c r="I3" s="145"/>
      <c r="J3" s="145"/>
      <c r="K3" s="145"/>
      <c r="L3" s="145"/>
      <c r="M3" s="145"/>
      <c r="N3" s="145"/>
      <c r="O3" s="145"/>
      <c r="P3" s="145"/>
      <c r="Q3" s="145"/>
    </row>
    <row r="4" spans="1:17" ht="22.5" customHeight="1" x14ac:dyDescent="0.25">
      <c r="A4" s="218" t="s">
        <v>443</v>
      </c>
      <c r="B4" s="299" t="s">
        <v>444</v>
      </c>
      <c r="C4" s="299"/>
      <c r="D4" s="229">
        <v>2845053.22</v>
      </c>
      <c r="E4" s="83">
        <f t="shared" ref="E4:E19" si="0">IF(D4="",1,0)</f>
        <v>0</v>
      </c>
      <c r="F4" s="83">
        <f>SUM(E4,E5,E6,E7,E8,E9,E10,E11,E12,E13,E14,E15,E16,E17,E18,E19)</f>
        <v>0</v>
      </c>
      <c r="G4" s="145"/>
      <c r="H4" s="145"/>
      <c r="I4" s="145"/>
      <c r="J4" s="145"/>
      <c r="K4" s="145"/>
      <c r="L4" s="145"/>
      <c r="M4" s="145"/>
      <c r="N4" s="145"/>
      <c r="O4" s="145"/>
      <c r="P4" s="145"/>
      <c r="Q4" s="145"/>
    </row>
    <row r="5" spans="1:17" ht="22.5" customHeight="1" x14ac:dyDescent="0.25">
      <c r="A5" s="218" t="s">
        <v>445</v>
      </c>
      <c r="B5" s="299" t="s">
        <v>446</v>
      </c>
      <c r="C5" s="299"/>
      <c r="D5" s="229">
        <v>35937.879999999997</v>
      </c>
      <c r="E5" s="83">
        <f t="shared" si="0"/>
        <v>0</v>
      </c>
      <c r="F5" s="83" t="str">
        <f>IF(AND('Trabalho Extraord.'!D6&lt;&gt;0,D5=0),"ERRO","OK")</f>
        <v>OK</v>
      </c>
      <c r="G5" s="89"/>
      <c r="H5" s="145"/>
      <c r="I5" s="145"/>
      <c r="J5" s="145"/>
      <c r="K5" s="145"/>
      <c r="L5" s="145"/>
      <c r="M5" s="145"/>
      <c r="N5" s="145"/>
      <c r="O5" s="145"/>
      <c r="P5" s="145"/>
      <c r="Q5" s="145"/>
    </row>
    <row r="6" spans="1:17" ht="22.5" customHeight="1" x14ac:dyDescent="0.25">
      <c r="A6" s="218" t="s">
        <v>447</v>
      </c>
      <c r="B6" s="299" t="s">
        <v>388</v>
      </c>
      <c r="C6" s="299"/>
      <c r="D6" s="229">
        <v>1249.72</v>
      </c>
      <c r="E6" s="83">
        <f t="shared" si="0"/>
        <v>0</v>
      </c>
      <c r="F6" s="83" t="str">
        <f>IF(AND('Trabalho Extraord.'!D15&lt;&gt;0,D6=0),"ERRO","OK")</f>
        <v>OK</v>
      </c>
      <c r="G6" s="145"/>
      <c r="H6" s="145"/>
      <c r="I6" s="145"/>
      <c r="J6" s="145"/>
      <c r="K6" s="145"/>
      <c r="L6" s="145"/>
      <c r="M6" s="145"/>
      <c r="N6" s="145"/>
      <c r="O6" s="145"/>
      <c r="P6" s="145"/>
      <c r="Q6" s="145"/>
    </row>
    <row r="7" spans="1:17" ht="22.5" customHeight="1" x14ac:dyDescent="0.25">
      <c r="A7" s="218" t="s">
        <v>448</v>
      </c>
      <c r="B7" s="299" t="s">
        <v>449</v>
      </c>
      <c r="C7" s="299"/>
      <c r="D7" s="229">
        <v>0</v>
      </c>
      <c r="E7" s="83">
        <f t="shared" si="0"/>
        <v>0</v>
      </c>
      <c r="F7" s="83" t="str">
        <f>IF(AND(OR('Trabalho Extraord.'!D18&lt;&gt;0,'Trabalho Extraord.'!D21&lt;&gt;0,'Trabalho Extraord.'!D24&lt;&gt;0),D7=0),"ERRO","OK")</f>
        <v>OK</v>
      </c>
      <c r="G7" s="145"/>
      <c r="H7" s="145"/>
      <c r="I7" s="145"/>
      <c r="J7" s="145"/>
      <c r="K7" s="145"/>
      <c r="L7" s="145"/>
      <c r="M7" s="145"/>
      <c r="N7" s="145"/>
      <c r="O7" s="145"/>
      <c r="P7" s="145"/>
      <c r="Q7" s="145"/>
    </row>
    <row r="8" spans="1:17" ht="22.5" customHeight="1" x14ac:dyDescent="0.25">
      <c r="A8" s="218" t="s">
        <v>450</v>
      </c>
      <c r="B8" s="299" t="s">
        <v>451</v>
      </c>
      <c r="C8" s="299"/>
      <c r="D8" s="229">
        <v>0</v>
      </c>
      <c r="E8" s="83">
        <f t="shared" si="0"/>
        <v>0</v>
      </c>
      <c r="F8" s="73"/>
      <c r="G8" s="145"/>
      <c r="H8" s="145"/>
      <c r="I8" s="145"/>
      <c r="J8" s="145"/>
      <c r="K8" s="145"/>
      <c r="L8" s="145"/>
      <c r="M8" s="145"/>
      <c r="N8" s="145"/>
      <c r="O8" s="145"/>
      <c r="P8" s="145"/>
      <c r="Q8" s="145"/>
    </row>
    <row r="9" spans="1:17" ht="22.5" customHeight="1" x14ac:dyDescent="0.25">
      <c r="A9" s="218" t="s">
        <v>452</v>
      </c>
      <c r="B9" s="299" t="s">
        <v>453</v>
      </c>
      <c r="C9" s="299"/>
      <c r="D9" s="229">
        <v>0</v>
      </c>
      <c r="E9" s="83">
        <f t="shared" si="0"/>
        <v>0</v>
      </c>
      <c r="F9" s="73"/>
      <c r="G9" s="145"/>
      <c r="H9" s="145"/>
      <c r="I9" s="145"/>
      <c r="J9" s="145"/>
      <c r="K9" s="145"/>
      <c r="L9" s="145"/>
      <c r="M9" s="145"/>
      <c r="N9" s="145"/>
      <c r="O9" s="145"/>
      <c r="P9" s="145"/>
      <c r="Q9" s="145"/>
    </row>
    <row r="10" spans="1:17" ht="22.5" customHeight="1" x14ac:dyDescent="0.25">
      <c r="A10" s="218" t="s">
        <v>454</v>
      </c>
      <c r="B10" s="299" t="s">
        <v>455</v>
      </c>
      <c r="C10" s="299"/>
      <c r="D10" s="229">
        <v>0</v>
      </c>
      <c r="E10" s="83">
        <f t="shared" si="0"/>
        <v>0</v>
      </c>
      <c r="F10" s="73"/>
      <c r="G10" s="145"/>
      <c r="H10" s="145"/>
      <c r="I10" s="145"/>
      <c r="J10" s="145"/>
      <c r="K10" s="145"/>
      <c r="L10" s="145"/>
      <c r="M10" s="145"/>
      <c r="N10" s="145"/>
      <c r="O10" s="145"/>
      <c r="P10" s="145"/>
      <c r="Q10" s="145"/>
    </row>
    <row r="11" spans="1:17" ht="22.5" customHeight="1" x14ac:dyDescent="0.25">
      <c r="A11" s="218" t="s">
        <v>456</v>
      </c>
      <c r="B11" s="299" t="s">
        <v>457</v>
      </c>
      <c r="C11" s="299"/>
      <c r="D11" s="229">
        <v>0</v>
      </c>
      <c r="E11" s="83">
        <f t="shared" si="0"/>
        <v>0</v>
      </c>
      <c r="F11" s="73"/>
      <c r="G11" s="145"/>
      <c r="H11" s="145"/>
      <c r="I11" s="145"/>
      <c r="J11" s="145"/>
      <c r="K11" s="145"/>
      <c r="L11" s="145"/>
      <c r="M11" s="145"/>
      <c r="N11" s="145"/>
      <c r="O11" s="145"/>
      <c r="P11" s="145"/>
      <c r="Q11" s="145"/>
    </row>
    <row r="12" spans="1:17" ht="22.5" customHeight="1" x14ac:dyDescent="0.25">
      <c r="A12" s="218" t="s">
        <v>458</v>
      </c>
      <c r="B12" s="299" t="s">
        <v>363</v>
      </c>
      <c r="C12" s="299"/>
      <c r="D12" s="229">
        <v>0</v>
      </c>
      <c r="E12" s="83">
        <f t="shared" si="0"/>
        <v>0</v>
      </c>
      <c r="F12" s="73"/>
      <c r="G12" s="145"/>
      <c r="H12" s="145"/>
      <c r="I12" s="145"/>
      <c r="J12" s="145"/>
      <c r="K12" s="145"/>
      <c r="L12" s="145"/>
      <c r="M12" s="145"/>
      <c r="N12" s="145"/>
      <c r="O12" s="145"/>
      <c r="P12" s="145"/>
      <c r="Q12" s="145"/>
    </row>
    <row r="13" spans="1:17" ht="22.5" customHeight="1" x14ac:dyDescent="0.25">
      <c r="A13" s="218" t="s">
        <v>459</v>
      </c>
      <c r="B13" s="299" t="s">
        <v>460</v>
      </c>
      <c r="C13" s="299"/>
      <c r="D13" s="229">
        <v>881.59</v>
      </c>
      <c r="E13" s="83">
        <f t="shared" si="0"/>
        <v>0</v>
      </c>
      <c r="F13" s="73"/>
      <c r="G13" s="145"/>
      <c r="H13" s="145"/>
      <c r="I13" s="145"/>
      <c r="J13" s="145"/>
      <c r="K13" s="145"/>
      <c r="L13" s="145"/>
      <c r="M13" s="145"/>
      <c r="N13" s="145"/>
      <c r="O13" s="145"/>
      <c r="P13" s="145"/>
      <c r="Q13" s="145"/>
    </row>
    <row r="14" spans="1:17" ht="22.5" customHeight="1" x14ac:dyDescent="0.25">
      <c r="A14" s="218" t="s">
        <v>461</v>
      </c>
      <c r="B14" s="299" t="s">
        <v>462</v>
      </c>
      <c r="C14" s="299"/>
      <c r="D14" s="229">
        <v>0</v>
      </c>
      <c r="E14" s="83">
        <f t="shared" si="0"/>
        <v>0</v>
      </c>
      <c r="F14" s="73"/>
      <c r="G14" s="145"/>
      <c r="H14" s="145"/>
      <c r="I14" s="145"/>
      <c r="J14" s="145"/>
      <c r="K14" s="145"/>
      <c r="L14" s="145"/>
      <c r="M14" s="145"/>
      <c r="N14" s="145"/>
      <c r="O14" s="145"/>
      <c r="P14" s="145"/>
      <c r="Q14" s="145"/>
    </row>
    <row r="15" spans="1:17" ht="22.5" customHeight="1" x14ac:dyDescent="0.25">
      <c r="A15" s="218" t="s">
        <v>463</v>
      </c>
      <c r="B15" s="299" t="s">
        <v>464</v>
      </c>
      <c r="C15" s="299"/>
      <c r="D15" s="229">
        <v>1505.13</v>
      </c>
      <c r="E15" s="83">
        <f t="shared" si="0"/>
        <v>0</v>
      </c>
      <c r="F15" s="73"/>
      <c r="G15" s="145"/>
      <c r="H15" s="145"/>
      <c r="I15" s="145"/>
      <c r="J15" s="145"/>
      <c r="K15" s="145"/>
      <c r="L15" s="145"/>
      <c r="M15" s="145"/>
      <c r="N15" s="145"/>
      <c r="O15" s="145"/>
      <c r="P15" s="145"/>
      <c r="Q15" s="145"/>
    </row>
    <row r="16" spans="1:17" ht="22.5" customHeight="1" x14ac:dyDescent="0.25">
      <c r="A16" s="218" t="s">
        <v>465</v>
      </c>
      <c r="B16" s="299" t="s">
        <v>466</v>
      </c>
      <c r="C16" s="299"/>
      <c r="D16" s="229">
        <v>0</v>
      </c>
      <c r="E16" s="83">
        <f t="shared" si="0"/>
        <v>0</v>
      </c>
      <c r="F16" s="73"/>
      <c r="G16" s="145"/>
      <c r="H16" s="145"/>
      <c r="I16" s="145"/>
      <c r="J16" s="145"/>
      <c r="K16" s="145"/>
      <c r="L16" s="145"/>
      <c r="M16" s="145"/>
      <c r="N16" s="145"/>
      <c r="O16" s="145"/>
      <c r="P16" s="145"/>
      <c r="Q16" s="145"/>
    </row>
    <row r="17" spans="1:28" ht="22.5" customHeight="1" x14ac:dyDescent="0.25">
      <c r="A17" s="218" t="s">
        <v>467</v>
      </c>
      <c r="B17" s="299" t="s">
        <v>468</v>
      </c>
      <c r="C17" s="299"/>
      <c r="D17" s="229">
        <v>0</v>
      </c>
      <c r="E17" s="83">
        <f t="shared" si="0"/>
        <v>0</v>
      </c>
      <c r="F17" s="73"/>
      <c r="G17" s="145"/>
      <c r="H17" s="145"/>
      <c r="I17" s="145"/>
      <c r="J17" s="145"/>
      <c r="K17" s="145"/>
      <c r="L17" s="145"/>
      <c r="M17" s="145"/>
      <c r="N17" s="145"/>
      <c r="O17" s="145"/>
      <c r="P17" s="145"/>
      <c r="Q17" s="145"/>
      <c r="R17" s="145"/>
      <c r="S17" s="145"/>
      <c r="T17" s="145"/>
      <c r="U17" s="145"/>
      <c r="V17" s="145"/>
      <c r="W17" s="145"/>
      <c r="X17" s="145"/>
      <c r="Y17" s="145"/>
      <c r="Z17" s="145"/>
      <c r="AA17" s="145"/>
      <c r="AB17" s="145"/>
    </row>
    <row r="18" spans="1:28" ht="22.5" customHeight="1" x14ac:dyDescent="0.25">
      <c r="A18" s="218" t="s">
        <v>469</v>
      </c>
      <c r="B18" s="299" t="s">
        <v>470</v>
      </c>
      <c r="C18" s="299"/>
      <c r="D18" s="229">
        <v>0</v>
      </c>
      <c r="E18" s="83">
        <f t="shared" si="0"/>
        <v>0</v>
      </c>
      <c r="F18" s="73"/>
      <c r="G18" s="145"/>
      <c r="H18" s="145"/>
      <c r="I18" s="145"/>
      <c r="J18" s="145"/>
      <c r="K18" s="145"/>
      <c r="L18" s="145"/>
      <c r="M18" s="145"/>
      <c r="N18" s="145"/>
      <c r="O18" s="145"/>
      <c r="P18" s="145"/>
      <c r="Q18" s="145"/>
      <c r="R18" s="145"/>
      <c r="S18" s="145"/>
      <c r="T18" s="145"/>
      <c r="U18" s="145"/>
      <c r="V18" s="145"/>
      <c r="W18" s="145"/>
      <c r="X18" s="145"/>
      <c r="Y18" s="145"/>
      <c r="Z18" s="145"/>
      <c r="AA18" s="145"/>
      <c r="AB18" s="145"/>
    </row>
    <row r="19" spans="1:28" ht="22.5" customHeight="1" x14ac:dyDescent="0.25">
      <c r="A19" s="218" t="s">
        <v>471</v>
      </c>
      <c r="B19" s="299" t="s">
        <v>472</v>
      </c>
      <c r="C19" s="299"/>
      <c r="D19" s="229">
        <v>587114.73</v>
      </c>
      <c r="E19" s="83">
        <f t="shared" si="0"/>
        <v>0</v>
      </c>
      <c r="F19" s="73"/>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1:28" ht="22.5" customHeight="1" x14ac:dyDescent="0.25">
      <c r="A20" s="191" t="s">
        <v>473</v>
      </c>
      <c r="B20" s="300" t="s">
        <v>143</v>
      </c>
      <c r="C20" s="300"/>
      <c r="D20" s="192">
        <f>SUM(D4:D19)</f>
        <v>3471742.27</v>
      </c>
      <c r="E20" s="83"/>
      <c r="F20" s="73"/>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28" ht="22.5" customHeight="1" x14ac:dyDescent="0.25">
      <c r="A21" s="191" t="s">
        <v>474</v>
      </c>
      <c r="B21" s="300" t="s">
        <v>475</v>
      </c>
      <c r="C21" s="300"/>
      <c r="D21" s="192">
        <f>IF(OR(D22="",D23=""),"0",D22/D23)</f>
        <v>3.5903739947679489</v>
      </c>
      <c r="E21" s="73"/>
      <c r="F21" s="83" t="str">
        <f>IF(D21&lt;=1,"ERRO","OK")</f>
        <v>OK</v>
      </c>
      <c r="G21" s="145"/>
      <c r="H21" s="145"/>
      <c r="I21" s="145"/>
      <c r="J21" s="145"/>
      <c r="K21" s="145"/>
      <c r="L21" s="145"/>
      <c r="M21" s="145"/>
      <c r="N21" s="145"/>
      <c r="O21" s="145"/>
      <c r="P21" s="145"/>
      <c r="Q21" s="145"/>
      <c r="R21" s="145"/>
      <c r="S21" s="145"/>
      <c r="T21" s="145"/>
      <c r="U21" s="145"/>
      <c r="V21" s="145"/>
      <c r="W21" s="145"/>
      <c r="X21" s="145"/>
      <c r="Y21" s="145"/>
      <c r="Z21" s="145"/>
      <c r="AA21" s="145"/>
      <c r="AB21" s="145"/>
    </row>
    <row r="22" spans="1:28" ht="22.5" customHeight="1" x14ac:dyDescent="0.25">
      <c r="A22" s="218" t="s">
        <v>476</v>
      </c>
      <c r="B22" s="299" t="s">
        <v>477</v>
      </c>
      <c r="C22" s="299"/>
      <c r="D22" s="229">
        <v>2964.5</v>
      </c>
      <c r="E22" s="83">
        <f>IF(D22="",1,0)</f>
        <v>0</v>
      </c>
      <c r="F22" s="83">
        <f>SUM(E22:E23)</f>
        <v>0</v>
      </c>
      <c r="G22" s="145"/>
      <c r="H22" s="145"/>
      <c r="I22" s="145"/>
      <c r="J22" s="145"/>
      <c r="K22" s="145"/>
      <c r="L22" s="145"/>
      <c r="M22" s="145"/>
      <c r="N22" s="145"/>
      <c r="O22" s="145"/>
      <c r="P22" s="145"/>
      <c r="Q22" s="145"/>
      <c r="R22" s="145"/>
      <c r="S22" s="145"/>
      <c r="T22" s="145"/>
      <c r="U22" s="145"/>
      <c r="V22" s="145"/>
      <c r="W22" s="145"/>
      <c r="X22" s="145"/>
      <c r="Y22" s="145"/>
      <c r="Z22" s="145"/>
      <c r="AA22" s="145"/>
      <c r="AB22" s="145"/>
    </row>
    <row r="23" spans="1:28" ht="22.5" customHeight="1" x14ac:dyDescent="0.25">
      <c r="A23" s="216" t="s">
        <v>478</v>
      </c>
      <c r="B23" s="298" t="s">
        <v>479</v>
      </c>
      <c r="C23" s="298"/>
      <c r="D23" s="230">
        <v>825.68</v>
      </c>
      <c r="E23" s="83">
        <f>IF(D23="",1,0)</f>
        <v>0</v>
      </c>
      <c r="F23" s="73"/>
      <c r="G23" s="145"/>
      <c r="H23" s="145"/>
      <c r="I23" s="145"/>
      <c r="J23" s="145"/>
      <c r="K23" s="145"/>
      <c r="L23" s="145"/>
      <c r="M23" s="145"/>
      <c r="N23" s="145"/>
      <c r="O23" s="145"/>
      <c r="P23" s="145"/>
      <c r="Q23" s="145"/>
      <c r="R23" s="145"/>
      <c r="S23" s="145"/>
      <c r="T23" s="145"/>
      <c r="U23" s="145"/>
      <c r="V23" s="145"/>
      <c r="W23" s="145"/>
      <c r="X23" s="145"/>
      <c r="Y23" s="145"/>
      <c r="Z23" s="145"/>
      <c r="AA23" s="145"/>
      <c r="AB23" s="145"/>
    </row>
    <row r="25" spans="1:28" ht="13.5" customHeight="1" x14ac:dyDescent="0.25">
      <c r="A25" s="90" t="s">
        <v>480</v>
      </c>
      <c r="B25" s="90"/>
      <c r="C25" s="91"/>
      <c r="D25" s="91"/>
      <c r="E25" s="91"/>
      <c r="F25" s="91"/>
      <c r="G25" s="91"/>
      <c r="H25" s="91"/>
      <c r="I25" s="91"/>
      <c r="J25" s="91"/>
      <c r="K25" s="91"/>
      <c r="L25" s="91"/>
      <c r="M25" s="92"/>
      <c r="N25" s="93"/>
      <c r="O25" s="73"/>
      <c r="P25" s="85"/>
      <c r="Q25" s="73"/>
      <c r="R25" s="145"/>
      <c r="S25" s="145"/>
      <c r="T25" s="145"/>
      <c r="U25" s="145"/>
      <c r="V25" s="145"/>
      <c r="W25" s="145"/>
      <c r="X25" s="145"/>
      <c r="Y25" s="145"/>
      <c r="Z25" s="145"/>
      <c r="AA25" s="145"/>
      <c r="AB25" s="145"/>
    </row>
    <row r="26" spans="1:28" ht="13.5" customHeight="1" x14ac:dyDescent="0.25">
      <c r="A26" s="295" t="s">
        <v>481</v>
      </c>
      <c r="B26" s="295"/>
      <c r="C26" s="295"/>
      <c r="D26" s="295"/>
      <c r="E26" s="172" t="str">
        <f>IF(AND(D19&lt;&gt;0,A26=""),"ERRO","OK")</f>
        <v>OK</v>
      </c>
      <c r="F26" s="173"/>
      <c r="G26" s="173"/>
      <c r="H26" s="173"/>
      <c r="I26" s="173"/>
      <c r="J26" s="173"/>
      <c r="K26" s="193"/>
      <c r="L26" s="193"/>
      <c r="M26" s="193"/>
      <c r="N26" s="109">
        <f>IF(A26="",1,0)</f>
        <v>0</v>
      </c>
      <c r="O26" s="145"/>
      <c r="P26" s="85"/>
      <c r="Q26" s="73"/>
      <c r="R26" s="145"/>
      <c r="S26" s="145"/>
      <c r="T26" s="145"/>
      <c r="U26" s="145"/>
      <c r="V26" s="145"/>
      <c r="W26" s="145"/>
      <c r="X26" s="145"/>
      <c r="Y26" s="145"/>
      <c r="Z26" s="145"/>
      <c r="AA26" s="145"/>
      <c r="AB26" s="145"/>
    </row>
    <row r="27" spans="1:28" ht="13.5" customHeight="1" x14ac:dyDescent="0.25">
      <c r="A27" s="174"/>
      <c r="B27" s="174"/>
      <c r="C27" s="174"/>
      <c r="D27" s="174"/>
      <c r="E27" s="173"/>
      <c r="F27" s="173"/>
      <c r="G27" s="173"/>
      <c r="H27" s="173"/>
      <c r="I27" s="173"/>
      <c r="J27" s="173"/>
      <c r="K27" s="193"/>
      <c r="L27" s="193"/>
      <c r="M27" s="193"/>
      <c r="N27" s="109"/>
      <c r="O27" s="145"/>
      <c r="P27" s="85"/>
      <c r="Q27" s="73"/>
      <c r="R27" s="145"/>
      <c r="S27" s="145"/>
      <c r="T27" s="145"/>
      <c r="U27" s="145"/>
      <c r="V27" s="145"/>
      <c r="W27" s="145"/>
      <c r="X27" s="145"/>
      <c r="Y27" s="145"/>
      <c r="Z27" s="145"/>
      <c r="AA27" s="145"/>
      <c r="AB27" s="145"/>
    </row>
    <row r="28" spans="1:28" s="119" customFormat="1" ht="13.5" customHeight="1" x14ac:dyDescent="0.2">
      <c r="A28" s="90" t="s">
        <v>184</v>
      </c>
      <c r="B28" s="92"/>
      <c r="C28" s="118"/>
      <c r="G28" s="166"/>
      <c r="H28" s="166"/>
      <c r="I28" s="166"/>
      <c r="J28" s="166"/>
      <c r="K28" s="166"/>
      <c r="N28" s="93"/>
      <c r="P28" s="144"/>
      <c r="Q28" s="144"/>
      <c r="R28" s="144"/>
      <c r="S28" s="144"/>
      <c r="T28" s="144"/>
      <c r="U28" s="144"/>
      <c r="V28" s="144"/>
      <c r="W28" s="144"/>
      <c r="X28" s="144"/>
      <c r="Y28" s="144"/>
      <c r="Z28" s="121"/>
      <c r="AA28" s="121"/>
      <c r="AB28" s="121"/>
    </row>
    <row r="29" spans="1:28" s="119" customFormat="1" ht="13.5" customHeight="1" x14ac:dyDescent="0.2">
      <c r="A29" s="293" t="s">
        <v>482</v>
      </c>
      <c r="B29" s="293"/>
      <c r="C29" s="293"/>
      <c r="D29" s="293"/>
      <c r="E29" s="142"/>
      <c r="F29" s="142"/>
      <c r="G29" s="142"/>
      <c r="H29" s="142"/>
      <c r="I29" s="142"/>
      <c r="J29" s="142"/>
      <c r="K29" s="142"/>
      <c r="L29" s="142"/>
      <c r="M29" s="142"/>
      <c r="N29" s="142"/>
      <c r="O29" s="123"/>
      <c r="P29" s="123"/>
      <c r="Q29" s="144"/>
      <c r="R29" s="144"/>
      <c r="S29" s="144"/>
      <c r="T29" s="144"/>
      <c r="U29" s="144"/>
      <c r="V29" s="144"/>
      <c r="W29" s="144"/>
      <c r="X29" s="144"/>
      <c r="Y29" s="144"/>
      <c r="Z29" s="121"/>
      <c r="AA29" s="121"/>
      <c r="AB29" s="121"/>
    </row>
    <row r="30" spans="1:28" s="119" customFormat="1" ht="17.25" customHeight="1" x14ac:dyDescent="0.2">
      <c r="A30" s="293" t="s">
        <v>483</v>
      </c>
      <c r="B30" s="293"/>
      <c r="C30" s="293"/>
      <c r="D30" s="293"/>
      <c r="E30" s="142"/>
      <c r="F30" s="142"/>
      <c r="G30" s="142"/>
      <c r="H30" s="142"/>
      <c r="I30" s="142"/>
      <c r="J30" s="142"/>
      <c r="K30" s="142"/>
      <c r="L30" s="142"/>
      <c r="M30" s="142"/>
      <c r="N30" s="142"/>
      <c r="O30" s="123"/>
      <c r="P30" s="123"/>
      <c r="Q30" s="144"/>
      <c r="R30" s="144"/>
      <c r="S30" s="144"/>
      <c r="T30" s="144"/>
      <c r="U30" s="144"/>
      <c r="V30" s="144"/>
      <c r="W30" s="144"/>
      <c r="X30" s="144"/>
      <c r="Y30" s="144"/>
      <c r="Z30" s="121"/>
      <c r="AA30" s="121"/>
      <c r="AB30" s="121"/>
    </row>
    <row r="31" spans="1:28" s="119" customFormat="1" ht="21" customHeight="1" x14ac:dyDescent="0.2">
      <c r="A31" s="293" t="s">
        <v>484</v>
      </c>
      <c r="B31" s="293"/>
      <c r="C31" s="293"/>
      <c r="D31" s="293"/>
      <c r="E31" s="142"/>
      <c r="F31" s="142"/>
      <c r="G31" s="142"/>
      <c r="H31" s="142"/>
      <c r="I31" s="142"/>
      <c r="J31" s="142"/>
      <c r="K31" s="142"/>
      <c r="L31" s="142"/>
      <c r="M31" s="142"/>
      <c r="N31" s="142"/>
      <c r="O31" s="123"/>
      <c r="P31" s="123"/>
      <c r="Q31" s="144"/>
      <c r="R31" s="144"/>
      <c r="S31" s="144"/>
      <c r="T31" s="144"/>
      <c r="U31" s="144"/>
      <c r="V31" s="144"/>
      <c r="W31" s="144"/>
      <c r="X31" s="144"/>
      <c r="Y31" s="144"/>
      <c r="Z31" s="121"/>
      <c r="AA31" s="121"/>
      <c r="AB31" s="121"/>
    </row>
    <row r="32" spans="1:28" ht="21" customHeight="1" x14ac:dyDescent="0.25">
      <c r="A32" s="293" t="s">
        <v>485</v>
      </c>
      <c r="B32" s="293"/>
      <c r="C32" s="293"/>
      <c r="D32" s="293"/>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row>
    <row r="33" spans="1:17" ht="11.25" customHeight="1" x14ac:dyDescent="0.25">
      <c r="A33" s="194"/>
      <c r="B33" s="194"/>
      <c r="C33" s="194"/>
      <c r="D33" s="194"/>
      <c r="E33" s="145"/>
      <c r="F33" s="145"/>
      <c r="G33" s="145"/>
      <c r="H33" s="145"/>
      <c r="I33" s="145"/>
      <c r="J33" s="145"/>
      <c r="K33" s="145"/>
      <c r="L33" s="145"/>
      <c r="M33" s="145"/>
      <c r="N33" s="145"/>
      <c r="O33" s="145"/>
      <c r="P33" s="145"/>
      <c r="Q33" s="145"/>
    </row>
    <row r="34" spans="1:17" ht="13.5" customHeight="1" x14ac:dyDescent="0.25">
      <c r="A34" s="145" t="s">
        <v>486</v>
      </c>
      <c r="B34" s="145"/>
      <c r="C34" s="145"/>
      <c r="D34" s="145"/>
      <c r="E34" s="119"/>
      <c r="F34" s="119"/>
      <c r="G34" s="119"/>
      <c r="H34" s="119"/>
      <c r="I34" s="119"/>
      <c r="J34" s="119"/>
      <c r="K34" s="119"/>
      <c r="L34" s="119"/>
      <c r="M34" s="119"/>
      <c r="N34" s="93"/>
      <c r="O34" s="145"/>
      <c r="P34" s="145"/>
      <c r="Q34" s="145"/>
    </row>
    <row r="35" spans="1:17" ht="61.5" customHeight="1" x14ac:dyDescent="0.25">
      <c r="A35" s="288"/>
      <c r="B35" s="288"/>
      <c r="C35" s="288"/>
      <c r="D35" s="288"/>
      <c r="E35" s="146"/>
      <c r="F35" s="146"/>
      <c r="G35" s="146"/>
      <c r="H35" s="146"/>
      <c r="I35" s="146"/>
      <c r="J35" s="146"/>
      <c r="K35" s="146"/>
      <c r="L35" s="146"/>
      <c r="M35" s="146"/>
      <c r="N35" s="146"/>
      <c r="O35" s="145"/>
      <c r="P35" s="145"/>
      <c r="Q35" s="145"/>
    </row>
  </sheetData>
  <sheetProtection password="CA77" sheet="1" objects="1" scenarios="1" formatCells="0"/>
  <mergeCells count="2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A32:D32"/>
    <mergeCell ref="A35:D35"/>
    <mergeCell ref="B23:C23"/>
    <mergeCell ref="A26:D26"/>
    <mergeCell ref="A29:D29"/>
    <mergeCell ref="A30:D30"/>
    <mergeCell ref="A31:D31"/>
  </mergeCells>
  <printOptions horizontalCentered="1"/>
  <pageMargins left="0.23611111111111099" right="0.23611111111111099" top="0.56041666666666701" bottom="0.29027777777777802" header="0.29027777777777802" footer="0.51180555555555496"/>
  <pageSetup firstPageNumber="0" orientation="landscape" horizontalDpi="300" verticalDpi="300"/>
  <headerFooter>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MK20"/>
  <sheetViews>
    <sheetView showGridLines="0" showRowColHeaders="0" zoomScaleNormal="100" workbookViewId="0">
      <selection activeCell="I14" sqref="I14"/>
    </sheetView>
  </sheetViews>
  <sheetFormatPr defaultRowHeight="13.2" x14ac:dyDescent="0.25"/>
  <cols>
    <col min="1" max="1" width="8.5546875" style="22" customWidth="1"/>
    <col min="2" max="2" width="54" style="22" customWidth="1"/>
    <col min="3" max="10" width="9" style="22" customWidth="1"/>
    <col min="11" max="12" width="8.109375" style="22" customWidth="1"/>
    <col min="13"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IF(Validação!E60="Preenchido","","Mensagem: " &amp; Validação!E60 &amp; "! " &amp; Validação!E61)</f>
        <v/>
      </c>
      <c r="B2" s="67"/>
      <c r="C2" s="67"/>
      <c r="D2" s="67"/>
      <c r="E2" s="67"/>
      <c r="F2" s="67"/>
      <c r="G2" s="128"/>
      <c r="H2" s="128"/>
      <c r="I2" s="128"/>
      <c r="J2" s="128"/>
      <c r="K2" s="128"/>
      <c r="M2" s="128"/>
      <c r="P2" s="127"/>
      <c r="Q2" s="128"/>
    </row>
    <row r="3" spans="1:28" ht="30" customHeight="1" x14ac:dyDescent="0.25">
      <c r="A3" s="195" t="s">
        <v>487</v>
      </c>
      <c r="B3" s="301" t="s">
        <v>488</v>
      </c>
      <c r="C3" s="301"/>
      <c r="D3" s="301"/>
      <c r="E3" s="301"/>
      <c r="F3" s="301"/>
      <c r="G3" s="301"/>
      <c r="H3" s="301"/>
      <c r="I3" s="301"/>
      <c r="J3" s="301"/>
      <c r="K3" s="145"/>
      <c r="L3" s="145"/>
      <c r="M3" s="145"/>
      <c r="N3" s="145"/>
      <c r="O3" s="145"/>
      <c r="P3" s="145"/>
      <c r="Q3" s="145"/>
      <c r="R3" s="145"/>
      <c r="S3" s="145"/>
      <c r="T3" s="145"/>
      <c r="U3" s="145"/>
      <c r="V3" s="145"/>
      <c r="W3" s="145"/>
      <c r="X3" s="145"/>
      <c r="Y3" s="145"/>
      <c r="Z3" s="145"/>
      <c r="AA3" s="145"/>
      <c r="AB3" s="145"/>
    </row>
    <row r="4" spans="1:28" ht="20.25" customHeight="1" x14ac:dyDescent="0.25">
      <c r="A4" s="302" t="s">
        <v>489</v>
      </c>
      <c r="B4" s="303" t="s">
        <v>490</v>
      </c>
      <c r="C4" s="304" t="s">
        <v>491</v>
      </c>
      <c r="D4" s="304"/>
      <c r="E4" s="304"/>
      <c r="F4" s="304"/>
      <c r="G4" s="305" t="s">
        <v>492</v>
      </c>
      <c r="H4" s="305"/>
      <c r="I4" s="305"/>
      <c r="J4" s="305"/>
      <c r="K4" s="145"/>
      <c r="L4" s="145"/>
      <c r="M4" s="145"/>
      <c r="N4" s="145"/>
      <c r="O4" s="145"/>
      <c r="P4" s="145"/>
      <c r="Q4" s="145"/>
      <c r="R4" s="145"/>
      <c r="S4" s="145"/>
      <c r="T4" s="145"/>
      <c r="U4" s="145"/>
      <c r="V4" s="145"/>
      <c r="W4" s="145"/>
      <c r="X4" s="145"/>
      <c r="Y4" s="145"/>
      <c r="Z4" s="145"/>
      <c r="AA4" s="145"/>
      <c r="AB4" s="145"/>
    </row>
    <row r="5" spans="1:28" ht="49.5" customHeight="1" x14ac:dyDescent="0.25">
      <c r="A5" s="302"/>
      <c r="B5" s="303"/>
      <c r="C5" s="196" t="s">
        <v>143</v>
      </c>
      <c r="D5" s="196" t="s">
        <v>493</v>
      </c>
      <c r="E5" s="196" t="s">
        <v>494</v>
      </c>
      <c r="F5" s="196" t="s">
        <v>495</v>
      </c>
      <c r="G5" s="196" t="s">
        <v>143</v>
      </c>
      <c r="H5" s="196" t="s">
        <v>493</v>
      </c>
      <c r="I5" s="196" t="s">
        <v>494</v>
      </c>
      <c r="J5" s="197" t="s">
        <v>496</v>
      </c>
      <c r="K5" s="145"/>
      <c r="L5" s="145"/>
      <c r="M5" s="145"/>
      <c r="N5" s="145"/>
      <c r="O5" s="145"/>
      <c r="P5" s="145"/>
      <c r="Q5" s="145"/>
      <c r="R5" s="145"/>
      <c r="S5" s="145"/>
      <c r="T5" s="145"/>
      <c r="U5" s="145"/>
      <c r="V5" s="145"/>
      <c r="W5" s="145"/>
      <c r="X5" s="145"/>
      <c r="Y5" s="145"/>
      <c r="Z5" s="145"/>
      <c r="AA5" s="145"/>
      <c r="AB5" s="145"/>
    </row>
    <row r="6" spans="1:28" ht="22.5" customHeight="1" x14ac:dyDescent="0.25">
      <c r="A6" s="218" t="s">
        <v>497</v>
      </c>
      <c r="B6" s="219" t="s">
        <v>498</v>
      </c>
      <c r="C6" s="234">
        <f t="shared" ref="C6:C14" si="0">SUM(D6:F6)</f>
        <v>0</v>
      </c>
      <c r="D6" s="234">
        <f>D13+D14+D12+D11+D10</f>
        <v>0</v>
      </c>
      <c r="E6" s="234">
        <f>E13+E14+E12+E11+E10</f>
        <v>0</v>
      </c>
      <c r="F6" s="223">
        <v>0</v>
      </c>
      <c r="G6" s="234">
        <f t="shared" ref="G6:G14" si="1">SUM(H6:J6)</f>
        <v>0</v>
      </c>
      <c r="H6" s="234">
        <f>H13+H14+H12+H11+H10</f>
        <v>0</v>
      </c>
      <c r="I6" s="234">
        <f>I13+I14+I12+I11+I10</f>
        <v>0</v>
      </c>
      <c r="J6" s="236">
        <v>0</v>
      </c>
      <c r="K6" s="83">
        <f>IF(OR(F6="",J6=""),1,0)</f>
        <v>0</v>
      </c>
      <c r="L6" s="83">
        <f>SUM(K6,K8,K10,K11,K12,K13,K14)</f>
        <v>0</v>
      </c>
      <c r="M6" s="83" t="str">
        <f>IF(OR(AND(D7&lt;&gt;0,D8=0),AND(D7=0,D8&lt;&gt;0)),"ERROLOCAL1",IF(OR(AND(H7&lt;&gt;0,H8=0),AND(H7=0,H8&lt;&gt;0)),"ERROTRAJ1",IF(OR(AND(E7&lt;&gt;0,E8=0),AND(E7=0,E8&lt;&gt;0)),"ERROLOCAL2",IF(OR(AND(I7&lt;&gt;0,I8=0),AND(I7=0,I8&lt;&gt;0)),"ERROTRAJ2","OK"))))</f>
        <v>OK</v>
      </c>
      <c r="N6" s="83" t="str">
        <f>IF(OR(D8&gt;(D10+D12+D13)*60,(H8&gt;(H10+H12+H13)*60)),"ERROMENOS",IF(OR(E8&lt;(E10+E12+E13)*60,(I8&lt;(I10+I12+I13)*60)),"ERROMAIS","OK"))</f>
        <v>OK</v>
      </c>
      <c r="O6" s="89"/>
      <c r="P6" s="89"/>
      <c r="Q6" s="89"/>
      <c r="R6" s="89"/>
      <c r="S6" s="145"/>
      <c r="T6" s="145"/>
      <c r="U6" s="145"/>
      <c r="V6" s="145"/>
      <c r="W6" s="145"/>
      <c r="X6" s="145"/>
      <c r="Y6" s="145"/>
      <c r="Z6" s="145"/>
      <c r="AA6" s="145"/>
      <c r="AB6" s="145"/>
    </row>
    <row r="7" spans="1:28" ht="22.5" customHeight="1" x14ac:dyDescent="0.25">
      <c r="A7" s="218" t="s">
        <v>499</v>
      </c>
      <c r="B7" s="219" t="s">
        <v>500</v>
      </c>
      <c r="C7" s="234">
        <f t="shared" si="0"/>
        <v>0</v>
      </c>
      <c r="D7" s="234">
        <f>D12+D10+D13</f>
        <v>0</v>
      </c>
      <c r="E7" s="234">
        <f>E12+E10+E13</f>
        <v>0</v>
      </c>
      <c r="F7" s="234" t="s">
        <v>83</v>
      </c>
      <c r="G7" s="234">
        <f t="shared" si="1"/>
        <v>0</v>
      </c>
      <c r="H7" s="234">
        <f>H12+H10+H13</f>
        <v>0</v>
      </c>
      <c r="I7" s="234">
        <f>I12+I10+I13</f>
        <v>0</v>
      </c>
      <c r="J7" s="235" t="s">
        <v>83</v>
      </c>
      <c r="K7" s="83"/>
      <c r="L7" s="83"/>
      <c r="M7" s="73"/>
      <c r="N7" s="145"/>
      <c r="O7" s="145"/>
      <c r="P7" s="145"/>
      <c r="Q7" s="145"/>
      <c r="R7" s="145"/>
      <c r="S7" s="145"/>
      <c r="T7" s="145"/>
      <c r="U7" s="145"/>
      <c r="V7" s="145"/>
      <c r="W7" s="145"/>
      <c r="X7" s="145"/>
      <c r="Y7" s="145"/>
      <c r="Z7" s="145"/>
      <c r="AA7" s="145"/>
      <c r="AB7" s="145"/>
    </row>
    <row r="8" spans="1:28" ht="22.5" customHeight="1" x14ac:dyDescent="0.25">
      <c r="A8" s="218" t="s">
        <v>501</v>
      </c>
      <c r="B8" s="219" t="s">
        <v>502</v>
      </c>
      <c r="C8" s="234">
        <f t="shared" si="0"/>
        <v>0</v>
      </c>
      <c r="D8" s="223">
        <v>0</v>
      </c>
      <c r="E8" s="223">
        <v>0</v>
      </c>
      <c r="F8" s="234" t="s">
        <v>83</v>
      </c>
      <c r="G8" s="234">
        <f t="shared" si="1"/>
        <v>0</v>
      </c>
      <c r="H8" s="223">
        <v>0</v>
      </c>
      <c r="I8" s="223">
        <v>0</v>
      </c>
      <c r="J8" s="235" t="s">
        <v>83</v>
      </c>
      <c r="K8" s="83">
        <f>IF(OR(D8="",E8="",H8="",I8=""),1,0)</f>
        <v>0</v>
      </c>
      <c r="L8" s="73"/>
      <c r="M8" s="73"/>
      <c r="N8" s="145"/>
      <c r="O8" s="145"/>
      <c r="P8" s="145"/>
      <c r="Q8" s="145"/>
      <c r="R8" s="145"/>
      <c r="S8" s="145"/>
      <c r="T8" s="145"/>
      <c r="U8" s="145"/>
      <c r="V8" s="145"/>
      <c r="W8" s="145"/>
      <c r="X8" s="145"/>
      <c r="Y8" s="145"/>
      <c r="Z8" s="145"/>
      <c r="AA8" s="145"/>
      <c r="AB8" s="145"/>
    </row>
    <row r="9" spans="1:28" ht="22.5" customHeight="1" x14ac:dyDescent="0.25">
      <c r="A9" s="218" t="s">
        <v>503</v>
      </c>
      <c r="B9" s="219" t="s">
        <v>504</v>
      </c>
      <c r="C9" s="234">
        <f t="shared" si="0"/>
        <v>0</v>
      </c>
      <c r="D9" s="234">
        <f>D10+D11+D12</f>
        <v>0</v>
      </c>
      <c r="E9" s="234">
        <f>E10+E11+E12</f>
        <v>0</v>
      </c>
      <c r="F9" s="234" t="s">
        <v>83</v>
      </c>
      <c r="G9" s="234">
        <f t="shared" si="1"/>
        <v>0</v>
      </c>
      <c r="H9" s="234">
        <f>H10+H11+H12</f>
        <v>0</v>
      </c>
      <c r="I9" s="234">
        <f>I10+I11+I12</f>
        <v>0</v>
      </c>
      <c r="J9" s="235" t="s">
        <v>83</v>
      </c>
      <c r="K9" s="83"/>
      <c r="L9" s="73"/>
      <c r="M9" s="73"/>
      <c r="N9" s="145"/>
      <c r="O9" s="145"/>
      <c r="P9" s="145"/>
      <c r="Q9" s="145"/>
      <c r="R9" s="145"/>
      <c r="S9" s="145"/>
      <c r="T9" s="145"/>
      <c r="U9" s="145"/>
      <c r="V9" s="145"/>
      <c r="W9" s="145"/>
      <c r="X9" s="145"/>
      <c r="Y9" s="145"/>
      <c r="Z9" s="145"/>
      <c r="AA9" s="145"/>
      <c r="AB9" s="145"/>
    </row>
    <row r="10" spans="1:28" ht="22.5" customHeight="1" x14ac:dyDescent="0.25">
      <c r="A10" s="218" t="s">
        <v>505</v>
      </c>
      <c r="B10" s="219" t="s">
        <v>506</v>
      </c>
      <c r="C10" s="234">
        <f t="shared" si="0"/>
        <v>0</v>
      </c>
      <c r="D10" s="223">
        <v>0</v>
      </c>
      <c r="E10" s="223">
        <v>0</v>
      </c>
      <c r="F10" s="234" t="s">
        <v>83</v>
      </c>
      <c r="G10" s="234">
        <f t="shared" si="1"/>
        <v>0</v>
      </c>
      <c r="H10" s="223">
        <v>0</v>
      </c>
      <c r="I10" s="223">
        <v>0</v>
      </c>
      <c r="J10" s="235" t="s">
        <v>83</v>
      </c>
      <c r="K10" s="83">
        <f>IF(OR(D10="",E10="",F10="",H10="",I10="",J10=""),1,0)</f>
        <v>0</v>
      </c>
      <c r="L10" s="73"/>
      <c r="M10" s="73"/>
      <c r="N10" s="145"/>
      <c r="O10" s="145"/>
      <c r="P10" s="145"/>
      <c r="Q10" s="145"/>
      <c r="R10" s="145"/>
      <c r="S10" s="145"/>
      <c r="T10" s="145"/>
      <c r="U10" s="145"/>
      <c r="V10" s="145"/>
      <c r="W10" s="145"/>
      <c r="X10" s="145"/>
      <c r="Y10" s="145"/>
      <c r="Z10" s="145"/>
      <c r="AA10" s="145"/>
      <c r="AB10" s="145"/>
    </row>
    <row r="11" spans="1:28" ht="22.5" customHeight="1" x14ac:dyDescent="0.25">
      <c r="A11" s="218" t="s">
        <v>507</v>
      </c>
      <c r="B11" s="219" t="s">
        <v>508</v>
      </c>
      <c r="C11" s="234">
        <f t="shared" si="0"/>
        <v>0</v>
      </c>
      <c r="D11" s="223">
        <v>0</v>
      </c>
      <c r="E11" s="223">
        <v>0</v>
      </c>
      <c r="F11" s="234" t="s">
        <v>83</v>
      </c>
      <c r="G11" s="234">
        <f t="shared" si="1"/>
        <v>0</v>
      </c>
      <c r="H11" s="223">
        <v>0</v>
      </c>
      <c r="I11" s="223">
        <v>0</v>
      </c>
      <c r="J11" s="235" t="s">
        <v>83</v>
      </c>
      <c r="K11" s="83">
        <f>IF(OR(D11="",E11="",F11="",H11="",I11="",J11=""),1,0)</f>
        <v>0</v>
      </c>
      <c r="L11" s="73"/>
      <c r="M11" s="73"/>
      <c r="N11" s="145"/>
      <c r="O11" s="145"/>
      <c r="P11" s="145"/>
      <c r="Q11" s="145"/>
      <c r="R11" s="145"/>
      <c r="S11" s="145"/>
      <c r="T11" s="145"/>
      <c r="U11" s="145"/>
      <c r="V11" s="145"/>
      <c r="W11" s="145"/>
      <c r="X11" s="145"/>
      <c r="Y11" s="145"/>
      <c r="Z11" s="145"/>
      <c r="AA11" s="145"/>
      <c r="AB11" s="145"/>
    </row>
    <row r="12" spans="1:28" ht="22.5" customHeight="1" x14ac:dyDescent="0.25">
      <c r="A12" s="218" t="s">
        <v>509</v>
      </c>
      <c r="B12" s="219" t="s">
        <v>510</v>
      </c>
      <c r="C12" s="234">
        <f t="shared" si="0"/>
        <v>0</v>
      </c>
      <c r="D12" s="223">
        <v>0</v>
      </c>
      <c r="E12" s="223">
        <v>0</v>
      </c>
      <c r="F12" s="234" t="s">
        <v>83</v>
      </c>
      <c r="G12" s="234">
        <f t="shared" si="1"/>
        <v>0</v>
      </c>
      <c r="H12" s="223">
        <v>0</v>
      </c>
      <c r="I12" s="223">
        <v>0</v>
      </c>
      <c r="J12" s="235" t="s">
        <v>83</v>
      </c>
      <c r="K12" s="83">
        <f>IF(OR(D12="",E12="",F12="",H12="",I12="",J12=""),1,0)</f>
        <v>0</v>
      </c>
      <c r="L12" s="73"/>
      <c r="M12" s="73"/>
      <c r="N12" s="145"/>
      <c r="O12" s="145"/>
      <c r="P12" s="145"/>
      <c r="Q12" s="145"/>
      <c r="R12" s="145"/>
      <c r="S12" s="145"/>
      <c r="T12" s="145"/>
      <c r="U12" s="145"/>
      <c r="V12" s="145"/>
      <c r="W12" s="145"/>
      <c r="X12" s="145"/>
      <c r="Y12" s="145"/>
      <c r="Z12" s="145"/>
      <c r="AA12" s="145"/>
      <c r="AB12" s="145"/>
    </row>
    <row r="13" spans="1:28" ht="22.5" customHeight="1" x14ac:dyDescent="0.25">
      <c r="A13" s="218" t="s">
        <v>511</v>
      </c>
      <c r="B13" s="219" t="s">
        <v>512</v>
      </c>
      <c r="C13" s="234">
        <f t="shared" si="0"/>
        <v>0</v>
      </c>
      <c r="D13" s="223">
        <v>0</v>
      </c>
      <c r="E13" s="223">
        <v>0</v>
      </c>
      <c r="F13" s="234" t="s">
        <v>83</v>
      </c>
      <c r="G13" s="234">
        <f t="shared" si="1"/>
        <v>0</v>
      </c>
      <c r="H13" s="223">
        <v>0</v>
      </c>
      <c r="I13" s="223">
        <v>0</v>
      </c>
      <c r="J13" s="235" t="s">
        <v>83</v>
      </c>
      <c r="K13" s="83">
        <f>IF(OR(D13="",E13="",F13="",H13="",I13="",J13=""),1,0)</f>
        <v>0</v>
      </c>
      <c r="L13" s="73"/>
      <c r="M13" s="73"/>
      <c r="N13" s="145"/>
      <c r="O13" s="145"/>
      <c r="P13" s="145"/>
      <c r="Q13" s="145"/>
      <c r="R13" s="145"/>
      <c r="S13" s="145"/>
      <c r="T13" s="145"/>
      <c r="U13" s="145"/>
      <c r="V13" s="145"/>
      <c r="W13" s="145"/>
      <c r="X13" s="145"/>
      <c r="Y13" s="145"/>
      <c r="Z13" s="145"/>
      <c r="AA13" s="145"/>
      <c r="AB13" s="145"/>
    </row>
    <row r="14" spans="1:28" ht="22.5" customHeight="1" x14ac:dyDescent="0.25">
      <c r="A14" s="216" t="s">
        <v>513</v>
      </c>
      <c r="B14" s="217" t="s">
        <v>514</v>
      </c>
      <c r="C14" s="87">
        <f t="shared" si="0"/>
        <v>0</v>
      </c>
      <c r="D14" s="231">
        <v>0</v>
      </c>
      <c r="E14" s="231">
        <v>0</v>
      </c>
      <c r="F14" s="87" t="s">
        <v>83</v>
      </c>
      <c r="G14" s="87">
        <f t="shared" si="1"/>
        <v>0</v>
      </c>
      <c r="H14" s="231">
        <v>0</v>
      </c>
      <c r="I14" s="231">
        <v>0</v>
      </c>
      <c r="J14" s="88" t="s">
        <v>83</v>
      </c>
      <c r="K14" s="83">
        <f>IF(OR(D14="",E14="",F14="",H14="",I14="",J14=""),1,0)</f>
        <v>0</v>
      </c>
      <c r="L14" s="73"/>
      <c r="M14" s="73"/>
      <c r="N14" s="145"/>
      <c r="O14" s="145"/>
      <c r="P14" s="145"/>
      <c r="Q14" s="145"/>
      <c r="R14" s="145"/>
      <c r="S14" s="145"/>
      <c r="T14" s="145"/>
      <c r="U14" s="145"/>
      <c r="V14" s="145"/>
      <c r="W14" s="145"/>
      <c r="X14" s="145"/>
      <c r="Y14" s="145"/>
      <c r="Z14" s="145"/>
      <c r="AA14" s="145"/>
      <c r="AB14" s="145"/>
    </row>
    <row r="15" spans="1:28" x14ac:dyDescent="0.25">
      <c r="A15" s="145"/>
      <c r="B15" s="145"/>
      <c r="C15" s="73"/>
      <c r="D15" s="129"/>
      <c r="E15" s="129"/>
      <c r="F15" s="129"/>
      <c r="G15" s="129"/>
      <c r="H15" s="129"/>
      <c r="I15" s="129"/>
      <c r="J15" s="145"/>
      <c r="K15" s="145"/>
      <c r="L15" s="145"/>
      <c r="M15" s="145"/>
      <c r="N15" s="145"/>
      <c r="O15" s="145"/>
      <c r="P15" s="145"/>
      <c r="Q15" s="145"/>
      <c r="R15" s="145"/>
      <c r="S15" s="145"/>
      <c r="T15" s="145"/>
      <c r="U15" s="145"/>
      <c r="V15" s="145"/>
      <c r="W15" s="145"/>
      <c r="X15" s="145"/>
      <c r="Y15" s="145"/>
      <c r="Z15" s="145"/>
      <c r="AA15" s="145"/>
      <c r="AB15" s="145"/>
    </row>
    <row r="16" spans="1:28" s="119" customFormat="1" ht="13.5" customHeight="1" x14ac:dyDescent="0.2">
      <c r="A16" s="90" t="s">
        <v>184</v>
      </c>
      <c r="B16" s="92"/>
      <c r="C16" s="118"/>
      <c r="G16" s="166"/>
      <c r="H16" s="166"/>
      <c r="I16" s="166"/>
      <c r="J16" s="166"/>
      <c r="K16" s="166"/>
      <c r="N16" s="93"/>
      <c r="P16" s="144"/>
      <c r="Q16" s="144"/>
      <c r="R16" s="144"/>
      <c r="S16" s="144"/>
      <c r="T16" s="144"/>
      <c r="U16" s="144"/>
      <c r="V16" s="144"/>
      <c r="W16" s="144"/>
      <c r="X16" s="144"/>
      <c r="Y16" s="144"/>
      <c r="Z16" s="121"/>
      <c r="AA16" s="121"/>
      <c r="AB16" s="121"/>
    </row>
    <row r="17" spans="1:28" s="119" customFormat="1" ht="19.5" customHeight="1" x14ac:dyDescent="0.2">
      <c r="A17" s="293" t="s">
        <v>515</v>
      </c>
      <c r="B17" s="293"/>
      <c r="C17" s="293"/>
      <c r="D17" s="293"/>
      <c r="E17" s="293"/>
      <c r="F17" s="293"/>
      <c r="G17" s="293"/>
      <c r="H17" s="293"/>
      <c r="I17" s="293"/>
      <c r="J17" s="293"/>
      <c r="K17" s="142"/>
      <c r="L17" s="142"/>
      <c r="M17" s="142"/>
      <c r="N17" s="142"/>
      <c r="O17" s="123"/>
      <c r="P17" s="123"/>
      <c r="Q17" s="144"/>
      <c r="R17" s="144"/>
      <c r="S17" s="144"/>
      <c r="T17" s="144"/>
      <c r="U17" s="144"/>
      <c r="V17" s="144"/>
      <c r="W17" s="144"/>
      <c r="X17" s="144"/>
      <c r="Y17" s="144"/>
      <c r="Z17" s="121"/>
      <c r="AA17" s="121"/>
      <c r="AB17" s="121"/>
    </row>
    <row r="18" spans="1:28" ht="13.5" customHeight="1" x14ac:dyDescent="0.2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row>
    <row r="19" spans="1:28" ht="13.5" customHeight="1" x14ac:dyDescent="0.25">
      <c r="A19" s="90" t="s">
        <v>194</v>
      </c>
      <c r="B19" s="92"/>
      <c r="C19" s="118"/>
      <c r="D19" s="119"/>
      <c r="E19" s="119"/>
      <c r="F19" s="119"/>
      <c r="G19" s="119"/>
      <c r="H19" s="119"/>
      <c r="I19" s="119"/>
      <c r="J19" s="119"/>
      <c r="K19" s="119"/>
      <c r="L19" s="119"/>
      <c r="M19" s="119"/>
      <c r="N19" s="93"/>
      <c r="O19" s="145"/>
      <c r="P19" s="145"/>
      <c r="Q19" s="145"/>
      <c r="R19" s="145"/>
      <c r="S19" s="145"/>
      <c r="T19" s="145"/>
      <c r="U19" s="145"/>
      <c r="V19" s="145"/>
      <c r="W19" s="145"/>
      <c r="X19" s="145"/>
      <c r="Y19" s="145"/>
      <c r="Z19" s="145"/>
      <c r="AA19" s="145"/>
      <c r="AB19" s="145"/>
    </row>
    <row r="20" spans="1:28" ht="61.5" customHeight="1" x14ac:dyDescent="0.25">
      <c r="A20" s="288"/>
      <c r="B20" s="288"/>
      <c r="C20" s="288"/>
      <c r="D20" s="288"/>
      <c r="E20" s="288"/>
      <c r="F20" s="288"/>
      <c r="G20" s="288"/>
      <c r="H20" s="288"/>
      <c r="I20" s="288"/>
      <c r="J20" s="288"/>
      <c r="K20" s="146"/>
      <c r="L20" s="146"/>
      <c r="M20" s="146"/>
      <c r="N20" s="146"/>
      <c r="O20" s="145"/>
      <c r="P20" s="145"/>
      <c r="Q20" s="145"/>
      <c r="R20" s="145"/>
      <c r="S20" s="145"/>
      <c r="T20" s="145"/>
      <c r="U20" s="145"/>
      <c r="V20" s="145"/>
      <c r="W20" s="145"/>
      <c r="X20" s="145"/>
      <c r="Y20" s="145"/>
      <c r="Z20" s="145"/>
      <c r="AA20" s="145"/>
      <c r="AB20" s="145"/>
    </row>
  </sheetData>
  <sheetProtection password="CA77" sheet="1" objects="1" scenarios="1" formatCells="0"/>
  <mergeCells count="7">
    <mergeCell ref="A17:J17"/>
    <mergeCell ref="A20:J20"/>
    <mergeCell ref="B3:J3"/>
    <mergeCell ref="A4:A5"/>
    <mergeCell ref="B4:B5"/>
    <mergeCell ref="C4:F4"/>
    <mergeCell ref="G4:J4"/>
  </mergeCells>
  <printOptions horizontalCentered="1"/>
  <pageMargins left="0.23611111111111099" right="0.23611111111111099" top="0.55000000000000004" bottom="0.27986111111111101" header="0.25972222222222202" footer="0.51180555555555496"/>
  <pageSetup firstPageNumber="0" orientation="landscape" horizontalDpi="300" verticalDpi="300"/>
  <headerFooter>
    <oddHeader>&amp;R&amp;"Verdana,Normal"&amp;7 17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MK14"/>
  <sheetViews>
    <sheetView showGridLines="0" showRowColHeaders="0" zoomScaleNormal="100" workbookViewId="0">
      <selection activeCell="D8" sqref="D8"/>
    </sheetView>
  </sheetViews>
  <sheetFormatPr defaultRowHeight="13.2" x14ac:dyDescent="0.25"/>
  <cols>
    <col min="1" max="1" width="8.5546875" style="22" customWidth="1"/>
    <col min="2" max="2" width="36.88671875" style="22" customWidth="1"/>
    <col min="3" max="4" width="22" style="22" customWidth="1"/>
    <col min="5" max="6" width="8.109375" style="22" customWidth="1"/>
    <col min="7"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IF(Validação!E63="Preenchido","","Mensagem: " &amp; Validação!E63 &amp; "! " &amp; Validação!E64)</f>
        <v/>
      </c>
      <c r="B2" s="67"/>
      <c r="C2" s="67"/>
      <c r="D2" s="67"/>
      <c r="E2" s="68"/>
      <c r="F2" s="68"/>
      <c r="G2" s="128"/>
      <c r="H2" s="128"/>
      <c r="I2" s="128"/>
      <c r="J2" s="128"/>
      <c r="K2" s="128"/>
      <c r="M2" s="128"/>
      <c r="P2" s="127"/>
      <c r="Q2" s="128"/>
    </row>
    <row r="3" spans="1:28" ht="34.5" customHeight="1" x14ac:dyDescent="0.25">
      <c r="A3" s="233" t="s">
        <v>516</v>
      </c>
      <c r="B3" s="220" t="s">
        <v>517</v>
      </c>
      <c r="C3" s="170" t="s">
        <v>518</v>
      </c>
      <c r="D3" s="171" t="s">
        <v>519</v>
      </c>
      <c r="E3" s="145"/>
      <c r="F3" s="145"/>
      <c r="G3" s="145"/>
      <c r="H3" s="145"/>
      <c r="I3" s="145"/>
      <c r="J3" s="145"/>
      <c r="K3" s="145"/>
      <c r="L3" s="145"/>
      <c r="M3" s="145"/>
      <c r="N3" s="145"/>
      <c r="O3" s="145"/>
      <c r="P3" s="145"/>
      <c r="Q3" s="145"/>
      <c r="R3" s="145"/>
      <c r="S3" s="145"/>
      <c r="T3" s="145"/>
      <c r="U3" s="145"/>
      <c r="V3" s="145"/>
      <c r="W3" s="145"/>
      <c r="X3" s="145"/>
      <c r="Y3" s="145"/>
      <c r="Z3" s="145"/>
      <c r="AA3" s="145"/>
      <c r="AB3" s="145"/>
    </row>
    <row r="4" spans="1:28" ht="22.5" customHeight="1" x14ac:dyDescent="0.25">
      <c r="A4" s="218" t="s">
        <v>520</v>
      </c>
      <c r="B4" s="198">
        <v>0</v>
      </c>
      <c r="C4" s="223">
        <v>0</v>
      </c>
      <c r="D4" s="236">
        <v>0</v>
      </c>
      <c r="E4" s="83">
        <f>IF(OR(B4="",C4="",D4=""),1,0)</f>
        <v>0</v>
      </c>
      <c r="F4" s="83">
        <f>SUM(E4,E5,E6,E7,E8)</f>
        <v>0</v>
      </c>
      <c r="G4" s="145"/>
      <c r="H4" s="145"/>
      <c r="I4" s="145"/>
      <c r="J4" s="145"/>
      <c r="K4" s="145"/>
      <c r="L4" s="145"/>
      <c r="M4" s="145"/>
      <c r="N4" s="145"/>
      <c r="O4" s="145"/>
      <c r="P4" s="145"/>
      <c r="Q4" s="145"/>
      <c r="R4" s="145"/>
      <c r="S4" s="145"/>
      <c r="T4" s="145"/>
      <c r="U4" s="145"/>
      <c r="V4" s="145"/>
      <c r="W4" s="145"/>
      <c r="X4" s="145"/>
      <c r="Y4" s="145"/>
      <c r="Z4" s="145"/>
      <c r="AA4" s="145"/>
      <c r="AB4" s="145"/>
    </row>
    <row r="5" spans="1:28" ht="22.5" customHeight="1" x14ac:dyDescent="0.25">
      <c r="A5" s="218" t="s">
        <v>521</v>
      </c>
      <c r="B5" s="199">
        <v>0</v>
      </c>
      <c r="C5" s="223">
        <v>0</v>
      </c>
      <c r="D5" s="236">
        <v>0</v>
      </c>
      <c r="E5" s="83">
        <f>IF(OR(B5="",C5="",D5=""),1,0)</f>
        <v>0</v>
      </c>
      <c r="F5" s="83"/>
      <c r="G5" s="145"/>
      <c r="H5" s="145"/>
      <c r="I5" s="145"/>
      <c r="J5" s="145"/>
      <c r="K5" s="145"/>
      <c r="L5" s="145"/>
      <c r="M5" s="145"/>
      <c r="N5" s="145"/>
      <c r="O5" s="145"/>
      <c r="P5" s="145"/>
      <c r="Q5" s="145"/>
      <c r="R5" s="145"/>
      <c r="S5" s="145"/>
      <c r="T5" s="145"/>
      <c r="U5" s="145"/>
      <c r="V5" s="145"/>
      <c r="W5" s="145"/>
      <c r="X5" s="145"/>
      <c r="Y5" s="145"/>
      <c r="Z5" s="145"/>
      <c r="AA5" s="145"/>
      <c r="AB5" s="145"/>
    </row>
    <row r="6" spans="1:28" ht="22.5" customHeight="1" x14ac:dyDescent="0.25">
      <c r="A6" s="218" t="s">
        <v>522</v>
      </c>
      <c r="B6" s="199">
        <v>0</v>
      </c>
      <c r="C6" s="223">
        <v>0</v>
      </c>
      <c r="D6" s="236">
        <v>0</v>
      </c>
      <c r="E6" s="83">
        <f>IF(OR(B6="",C6="",D6=""),1,0)</f>
        <v>0</v>
      </c>
      <c r="F6" s="73"/>
      <c r="G6" s="145"/>
      <c r="H6" s="145"/>
      <c r="I6" s="145"/>
      <c r="J6" s="145"/>
      <c r="K6" s="145"/>
      <c r="L6" s="145"/>
      <c r="M6" s="145"/>
      <c r="N6" s="145"/>
      <c r="O6" s="145"/>
      <c r="P6" s="145"/>
      <c r="Q6" s="145"/>
      <c r="R6" s="145"/>
      <c r="S6" s="145"/>
      <c r="T6" s="145"/>
      <c r="U6" s="145"/>
      <c r="V6" s="145"/>
      <c r="W6" s="145"/>
      <c r="X6" s="145"/>
      <c r="Y6" s="145"/>
      <c r="Z6" s="145"/>
      <c r="AA6" s="145"/>
      <c r="AB6" s="145"/>
    </row>
    <row r="7" spans="1:28" ht="22.5" customHeight="1" x14ac:dyDescent="0.25">
      <c r="A7" s="218" t="s">
        <v>523</v>
      </c>
      <c r="B7" s="199">
        <v>0</v>
      </c>
      <c r="C7" s="223">
        <v>0</v>
      </c>
      <c r="D7" s="236">
        <v>0</v>
      </c>
      <c r="E7" s="83">
        <f>IF(OR(B7="",C7="",D7=""),1,0)</f>
        <v>0</v>
      </c>
      <c r="F7" s="73"/>
      <c r="G7" s="145"/>
      <c r="H7" s="145"/>
      <c r="I7" s="145"/>
      <c r="J7" s="145"/>
      <c r="K7" s="145"/>
      <c r="L7" s="145"/>
      <c r="M7" s="145"/>
      <c r="N7" s="145"/>
      <c r="O7" s="145"/>
      <c r="P7" s="145"/>
      <c r="Q7" s="145"/>
      <c r="R7" s="145"/>
      <c r="S7" s="145"/>
      <c r="T7" s="145"/>
      <c r="U7" s="145"/>
      <c r="V7" s="145"/>
      <c r="W7" s="145"/>
      <c r="X7" s="145"/>
      <c r="Y7" s="145"/>
      <c r="Z7" s="145"/>
      <c r="AA7" s="145"/>
      <c r="AB7" s="145"/>
    </row>
    <row r="8" spans="1:28" ht="22.5" customHeight="1" x14ac:dyDescent="0.25">
      <c r="A8" s="216" t="s">
        <v>524</v>
      </c>
      <c r="B8" s="200">
        <v>0</v>
      </c>
      <c r="C8" s="231">
        <v>0</v>
      </c>
      <c r="D8" s="232">
        <v>0</v>
      </c>
      <c r="E8" s="83">
        <f>IF(OR(B8="",C8="",D8=""),1,0)</f>
        <v>0</v>
      </c>
      <c r="F8" s="73"/>
      <c r="G8" s="145"/>
      <c r="H8" s="145"/>
      <c r="I8" s="145"/>
      <c r="J8" s="145"/>
      <c r="K8" s="145"/>
      <c r="L8" s="145"/>
      <c r="M8" s="145"/>
      <c r="N8" s="145"/>
      <c r="O8" s="145"/>
      <c r="P8" s="145"/>
      <c r="Q8" s="145"/>
      <c r="R8" s="145"/>
      <c r="S8" s="145"/>
      <c r="T8" s="145"/>
      <c r="U8" s="145"/>
      <c r="V8" s="145"/>
      <c r="W8" s="145"/>
      <c r="X8" s="145"/>
      <c r="Y8" s="145"/>
      <c r="Z8" s="145"/>
      <c r="AA8" s="145"/>
      <c r="AB8" s="145"/>
    </row>
    <row r="10" spans="1:28" s="119" customFormat="1" ht="13.5" customHeight="1" x14ac:dyDescent="0.2">
      <c r="A10" s="90" t="s">
        <v>184</v>
      </c>
      <c r="B10" s="92"/>
      <c r="C10" s="118"/>
      <c r="G10" s="166"/>
      <c r="H10" s="166"/>
      <c r="I10" s="166"/>
      <c r="J10" s="166"/>
      <c r="K10" s="166"/>
      <c r="N10" s="93"/>
      <c r="P10" s="144"/>
      <c r="Q10" s="144"/>
      <c r="R10" s="144"/>
      <c r="S10" s="144"/>
      <c r="T10" s="144"/>
      <c r="U10" s="144"/>
      <c r="V10" s="144"/>
      <c r="W10" s="144"/>
      <c r="X10" s="144"/>
      <c r="Y10" s="144"/>
      <c r="Z10" s="121"/>
      <c r="AA10" s="121"/>
      <c r="AB10" s="121"/>
    </row>
    <row r="11" spans="1:28" s="119" customFormat="1" ht="19.5" customHeight="1" x14ac:dyDescent="0.2">
      <c r="A11" s="293" t="s">
        <v>525</v>
      </c>
      <c r="B11" s="293"/>
      <c r="C11" s="293"/>
      <c r="D11" s="293"/>
      <c r="E11" s="142"/>
      <c r="F11" s="142"/>
      <c r="G11" s="142"/>
      <c r="H11" s="142"/>
      <c r="I11" s="142"/>
      <c r="J11" s="142"/>
      <c r="K11" s="142"/>
      <c r="L11" s="142"/>
      <c r="M11" s="142"/>
      <c r="N11" s="142"/>
      <c r="O11" s="123"/>
      <c r="P11" s="123"/>
      <c r="Q11" s="144"/>
      <c r="R11" s="144"/>
      <c r="S11" s="144"/>
      <c r="T11" s="144"/>
      <c r="U11" s="144"/>
      <c r="V11" s="144"/>
      <c r="W11" s="144"/>
      <c r="X11" s="144"/>
      <c r="Y11" s="144"/>
      <c r="Z11" s="121"/>
      <c r="AA11" s="121"/>
      <c r="AB11" s="121"/>
    </row>
    <row r="12" spans="1:28" ht="13.5" customHeight="1" x14ac:dyDescent="0.25">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row>
    <row r="13" spans="1:28" ht="13.5" customHeight="1" x14ac:dyDescent="0.25">
      <c r="A13" s="90" t="s">
        <v>194</v>
      </c>
      <c r="B13" s="92"/>
      <c r="C13" s="118"/>
      <c r="D13" s="119"/>
      <c r="E13" s="119"/>
      <c r="F13" s="119"/>
      <c r="G13" s="119"/>
      <c r="H13" s="119"/>
      <c r="I13" s="119"/>
      <c r="J13" s="119"/>
      <c r="K13" s="119"/>
      <c r="L13" s="119"/>
      <c r="M13" s="119"/>
      <c r="N13" s="93"/>
      <c r="O13" s="145"/>
      <c r="P13" s="145"/>
      <c r="Q13" s="145"/>
      <c r="R13" s="145"/>
      <c r="S13" s="145"/>
      <c r="T13" s="145"/>
      <c r="U13" s="145"/>
      <c r="V13" s="145"/>
      <c r="W13" s="145"/>
      <c r="X13" s="145"/>
      <c r="Y13" s="145"/>
      <c r="Z13" s="145"/>
      <c r="AA13" s="145"/>
      <c r="AB13" s="145"/>
    </row>
    <row r="14" spans="1:28" ht="61.5" customHeight="1" x14ac:dyDescent="0.25">
      <c r="A14" s="288"/>
      <c r="B14" s="288"/>
      <c r="C14" s="288"/>
      <c r="D14" s="288"/>
      <c r="E14" s="146"/>
      <c r="F14" s="146"/>
      <c r="G14" s="146"/>
      <c r="H14" s="146"/>
      <c r="I14" s="146"/>
      <c r="J14" s="146"/>
      <c r="K14" s="146"/>
      <c r="L14" s="146"/>
      <c r="M14" s="146"/>
      <c r="N14" s="146"/>
      <c r="O14" s="145"/>
      <c r="P14" s="145"/>
      <c r="Q14" s="145"/>
      <c r="R14" s="145"/>
      <c r="S14" s="145"/>
      <c r="T14" s="145"/>
      <c r="U14" s="145"/>
      <c r="V14" s="145"/>
      <c r="W14" s="145"/>
      <c r="X14" s="145"/>
      <c r="Y14" s="145"/>
      <c r="Z14" s="145"/>
      <c r="AA14" s="145"/>
      <c r="AB14" s="145"/>
    </row>
  </sheetData>
  <sheetProtection password="CA77" sheet="1" objects="1" scenarios="1" formatCells="0"/>
  <mergeCells count="2">
    <mergeCell ref="A11:D11"/>
    <mergeCell ref="A14:D14"/>
  </mergeCells>
  <printOptions horizontalCentered="1"/>
  <pageMargins left="0.23611111111111099" right="0.23611111111111099" top="0.55000000000000004" bottom="0.27986111111111101" header="0.27986111111111101" footer="0.51180555555555496"/>
  <pageSetup firstPageNumber="0" orientation="landscape" horizontalDpi="300" verticalDpi="300"/>
  <headerFooter>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MK23"/>
  <sheetViews>
    <sheetView showGridLines="0" showRowColHeaders="0" zoomScaleNormal="100" workbookViewId="0">
      <selection activeCell="C20" sqref="C20"/>
    </sheetView>
  </sheetViews>
  <sheetFormatPr defaultRowHeight="13.2" x14ac:dyDescent="0.25"/>
  <cols>
    <col min="1" max="1" width="8.5546875" style="22" customWidth="1"/>
    <col min="2" max="2" width="62" style="22" customWidth="1"/>
    <col min="3" max="3" width="13.6640625" style="22" customWidth="1"/>
    <col min="4" max="5" width="8.109375" style="22" customWidth="1"/>
    <col min="6"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IF(Validação!E66="Preenchido","","Mensagem: " &amp; Validação!E66 &amp; "! " &amp; Validação!E67)</f>
        <v/>
      </c>
      <c r="B2" s="67"/>
      <c r="C2" s="67"/>
      <c r="D2" s="68"/>
      <c r="E2" s="68"/>
      <c r="F2" s="68"/>
      <c r="G2" s="128"/>
      <c r="H2" s="128"/>
      <c r="I2" s="128"/>
      <c r="J2" s="128"/>
      <c r="K2" s="128"/>
      <c r="M2" s="128"/>
      <c r="P2" s="127"/>
      <c r="Q2" s="128"/>
    </row>
    <row r="3" spans="1:17" ht="24.9" customHeight="1" x14ac:dyDescent="0.25">
      <c r="A3" s="233" t="s">
        <v>526</v>
      </c>
      <c r="B3" s="306" t="s">
        <v>527</v>
      </c>
      <c r="C3" s="306"/>
      <c r="D3" s="145"/>
      <c r="E3" s="145"/>
      <c r="F3" s="145"/>
      <c r="G3" s="145"/>
      <c r="H3" s="145"/>
      <c r="I3" s="145"/>
      <c r="J3" s="145"/>
      <c r="K3" s="145"/>
      <c r="L3" s="145"/>
      <c r="M3" s="145"/>
      <c r="N3" s="145"/>
      <c r="O3" s="145"/>
      <c r="P3" s="145"/>
      <c r="Q3" s="145"/>
    </row>
    <row r="4" spans="1:17" ht="22.5" customHeight="1" x14ac:dyDescent="0.25">
      <c r="A4" s="218" t="s">
        <v>528</v>
      </c>
      <c r="B4" s="219" t="s">
        <v>529</v>
      </c>
      <c r="C4" s="235">
        <f>SUM(C5,C6,C7,C8)</f>
        <v>0</v>
      </c>
      <c r="D4" s="145"/>
      <c r="E4" s="145"/>
      <c r="F4" s="145"/>
      <c r="G4" s="145"/>
      <c r="H4" s="145"/>
      <c r="I4" s="145"/>
      <c r="J4" s="145"/>
      <c r="K4" s="145"/>
      <c r="L4" s="145"/>
      <c r="M4" s="145"/>
      <c r="N4" s="145"/>
      <c r="O4" s="145"/>
      <c r="P4" s="145"/>
      <c r="Q4" s="145"/>
    </row>
    <row r="5" spans="1:17" ht="22.5" customHeight="1" x14ac:dyDescent="0.25">
      <c r="A5" s="218" t="s">
        <v>530</v>
      </c>
      <c r="B5" s="219" t="s">
        <v>531</v>
      </c>
      <c r="C5" s="236">
        <v>0</v>
      </c>
      <c r="D5" s="83">
        <f t="shared" ref="D5:D10" si="0">IF(C5="",1,0)</f>
        <v>0</v>
      </c>
      <c r="E5" s="83">
        <f>SUM(D5,D6,D7,D8,D9)</f>
        <v>0</v>
      </c>
      <c r="F5" s="145"/>
      <c r="G5" s="145"/>
      <c r="H5" s="145"/>
      <c r="I5" s="145"/>
      <c r="J5" s="145"/>
      <c r="K5" s="145"/>
      <c r="L5" s="145"/>
      <c r="M5" s="145"/>
      <c r="N5" s="145"/>
      <c r="O5" s="145"/>
      <c r="P5" s="145"/>
      <c r="Q5" s="145"/>
    </row>
    <row r="6" spans="1:17" ht="22.5" customHeight="1" x14ac:dyDescent="0.25">
      <c r="A6" s="218" t="s">
        <v>532</v>
      </c>
      <c r="B6" s="219" t="s">
        <v>533</v>
      </c>
      <c r="C6" s="236">
        <v>0</v>
      </c>
      <c r="D6" s="83">
        <f t="shared" si="0"/>
        <v>0</v>
      </c>
      <c r="E6" s="83"/>
      <c r="F6" s="145"/>
      <c r="G6" s="145"/>
      <c r="H6" s="145"/>
      <c r="I6" s="145"/>
      <c r="J6" s="145"/>
      <c r="K6" s="145"/>
      <c r="L6" s="145"/>
      <c r="M6" s="145"/>
      <c r="N6" s="145"/>
      <c r="O6" s="145"/>
      <c r="P6" s="145"/>
      <c r="Q6" s="145"/>
    </row>
    <row r="7" spans="1:17" ht="22.5" customHeight="1" x14ac:dyDescent="0.25">
      <c r="A7" s="218" t="s">
        <v>534</v>
      </c>
      <c r="B7" s="219" t="s">
        <v>535</v>
      </c>
      <c r="C7" s="236">
        <v>0</v>
      </c>
      <c r="D7" s="83">
        <f t="shared" si="0"/>
        <v>0</v>
      </c>
      <c r="E7" s="73"/>
      <c r="F7" s="145"/>
      <c r="G7" s="145"/>
      <c r="H7" s="145"/>
      <c r="I7" s="145"/>
      <c r="J7" s="145"/>
      <c r="K7" s="145"/>
      <c r="L7" s="145"/>
      <c r="M7" s="145"/>
      <c r="N7" s="145"/>
      <c r="O7" s="145"/>
      <c r="P7" s="145"/>
      <c r="Q7" s="145"/>
    </row>
    <row r="8" spans="1:17" ht="22.5" customHeight="1" x14ac:dyDescent="0.25">
      <c r="A8" s="218" t="s">
        <v>536</v>
      </c>
      <c r="B8" s="219" t="s">
        <v>537</v>
      </c>
      <c r="C8" s="236">
        <v>0</v>
      </c>
      <c r="D8" s="83">
        <f t="shared" si="0"/>
        <v>0</v>
      </c>
      <c r="E8" s="73"/>
      <c r="F8" s="145"/>
      <c r="G8" s="145"/>
      <c r="H8" s="145"/>
      <c r="I8" s="145"/>
      <c r="J8" s="145"/>
      <c r="K8" s="145"/>
      <c r="L8" s="145"/>
      <c r="M8" s="145"/>
      <c r="N8" s="145"/>
      <c r="O8" s="145"/>
      <c r="P8" s="145"/>
      <c r="Q8" s="145"/>
    </row>
    <row r="9" spans="1:17" ht="22.5" customHeight="1" x14ac:dyDescent="0.25">
      <c r="A9" s="218" t="s">
        <v>538</v>
      </c>
      <c r="B9" s="219" t="s">
        <v>539</v>
      </c>
      <c r="C9" s="229">
        <v>0</v>
      </c>
      <c r="D9" s="83">
        <f t="shared" si="0"/>
        <v>0</v>
      </c>
      <c r="E9" s="73"/>
      <c r="F9" s="145"/>
      <c r="G9" s="145"/>
      <c r="H9" s="145"/>
      <c r="I9" s="145"/>
      <c r="J9" s="145"/>
      <c r="K9" s="145"/>
      <c r="L9" s="145"/>
      <c r="M9" s="145"/>
      <c r="N9" s="145"/>
      <c r="O9" s="145"/>
      <c r="P9" s="145"/>
      <c r="Q9" s="145"/>
    </row>
    <row r="10" spans="1:17" ht="22.5" customHeight="1" x14ac:dyDescent="0.25">
      <c r="A10" s="216" t="s">
        <v>540</v>
      </c>
      <c r="B10" s="217" t="s">
        <v>541</v>
      </c>
      <c r="C10" s="232">
        <v>0</v>
      </c>
      <c r="D10" s="83">
        <f t="shared" si="0"/>
        <v>0</v>
      </c>
      <c r="E10" s="73"/>
      <c r="F10" s="145"/>
      <c r="G10" s="145"/>
      <c r="H10" s="145"/>
      <c r="I10" s="145"/>
      <c r="J10" s="145"/>
      <c r="K10" s="145"/>
      <c r="L10" s="145"/>
      <c r="M10" s="145"/>
      <c r="N10" s="145"/>
      <c r="O10" s="145"/>
      <c r="P10" s="145"/>
      <c r="Q10" s="145"/>
    </row>
    <row r="11" spans="1:17" ht="22.5" customHeight="1" x14ac:dyDescent="0.25">
      <c r="A11" s="67" t="str">
        <f>IF(Validação!E69="Preenchido","","Mensagem: " &amp; Validação!E69 &amp; "! " &amp; Validação!E70)</f>
        <v/>
      </c>
      <c r="B11" s="201"/>
      <c r="C11" s="201"/>
      <c r="D11" s="73"/>
      <c r="E11" s="73"/>
      <c r="F11" s="145"/>
      <c r="G11" s="145"/>
      <c r="H11" s="145"/>
      <c r="I11" s="145"/>
      <c r="J11" s="145"/>
      <c r="K11" s="145"/>
      <c r="L11" s="145"/>
      <c r="M11" s="145"/>
      <c r="N11" s="145"/>
      <c r="O11" s="145"/>
      <c r="P11" s="145"/>
      <c r="Q11" s="145"/>
    </row>
    <row r="12" spans="1:17" ht="22.5" customHeight="1" x14ac:dyDescent="0.25">
      <c r="A12" s="233" t="s">
        <v>542</v>
      </c>
      <c r="B12" s="306" t="s">
        <v>543</v>
      </c>
      <c r="C12" s="306"/>
      <c r="D12" s="73"/>
      <c r="E12" s="73"/>
      <c r="F12" s="145"/>
      <c r="G12" s="145"/>
      <c r="H12" s="145"/>
      <c r="I12" s="145"/>
      <c r="J12" s="145"/>
      <c r="K12" s="145"/>
      <c r="L12" s="145"/>
      <c r="M12" s="145"/>
      <c r="N12" s="145"/>
      <c r="O12" s="145"/>
      <c r="P12" s="145"/>
      <c r="Q12" s="145"/>
    </row>
    <row r="13" spans="1:17" ht="22.5" customHeight="1" x14ac:dyDescent="0.25">
      <c r="A13" s="218" t="s">
        <v>544</v>
      </c>
      <c r="B13" s="219" t="s">
        <v>545</v>
      </c>
      <c r="C13" s="236">
        <v>0</v>
      </c>
      <c r="D13" s="83">
        <f>IF(C13="",1,0)</f>
        <v>0</v>
      </c>
      <c r="E13" s="83">
        <f>SUM(D13,D14)</f>
        <v>0</v>
      </c>
      <c r="F13" s="145"/>
      <c r="G13" s="145"/>
      <c r="H13" s="145"/>
      <c r="I13" s="145"/>
      <c r="J13" s="145"/>
      <c r="K13" s="145"/>
      <c r="L13" s="145"/>
      <c r="M13" s="145"/>
      <c r="N13" s="145"/>
      <c r="O13" s="145"/>
      <c r="P13" s="145"/>
      <c r="Q13" s="145"/>
    </row>
    <row r="14" spans="1:17" ht="22.5" customHeight="1" x14ac:dyDescent="0.25">
      <c r="A14" s="216" t="s">
        <v>546</v>
      </c>
      <c r="B14" s="217" t="s">
        <v>547</v>
      </c>
      <c r="C14" s="232">
        <v>0</v>
      </c>
      <c r="D14" s="83">
        <f>IF(C14="",1,0)</f>
        <v>0</v>
      </c>
      <c r="E14" s="83"/>
      <c r="F14" s="145"/>
      <c r="G14" s="145"/>
      <c r="H14" s="145"/>
      <c r="I14" s="145"/>
      <c r="J14" s="145"/>
      <c r="K14" s="145"/>
      <c r="L14" s="145"/>
      <c r="M14" s="145"/>
      <c r="N14" s="145"/>
      <c r="O14" s="145"/>
      <c r="P14" s="145"/>
      <c r="Q14" s="145"/>
    </row>
    <row r="15" spans="1:17" ht="22.5" customHeight="1" x14ac:dyDescent="0.25">
      <c r="A15" s="67" t="str">
        <f>IF(Validação!E72="Preenchido","","Mensagem: " &amp; Validação!E72 &amp; "! " &amp; Validação!E73)</f>
        <v/>
      </c>
      <c r="B15" s="202"/>
      <c r="C15" s="201"/>
      <c r="D15" s="73"/>
      <c r="E15" s="73"/>
      <c r="F15" s="145"/>
      <c r="G15" s="145"/>
      <c r="H15" s="145"/>
      <c r="I15" s="145"/>
      <c r="J15" s="145"/>
      <c r="K15" s="145"/>
      <c r="L15" s="145"/>
      <c r="M15" s="145"/>
      <c r="N15" s="145"/>
      <c r="O15" s="145"/>
      <c r="P15" s="145"/>
      <c r="Q15" s="145"/>
    </row>
    <row r="16" spans="1:17" ht="22.5" customHeight="1" x14ac:dyDescent="0.25">
      <c r="A16" s="221" t="s">
        <v>548</v>
      </c>
      <c r="B16" s="203" t="s">
        <v>549</v>
      </c>
      <c r="C16" s="204">
        <v>0</v>
      </c>
      <c r="D16" s="73"/>
      <c r="E16" s="83">
        <f>IF(C16="",1,0)</f>
        <v>0</v>
      </c>
      <c r="F16" s="145"/>
      <c r="G16" s="145"/>
      <c r="H16" s="145"/>
      <c r="I16" s="145"/>
      <c r="J16" s="145"/>
      <c r="K16" s="145"/>
      <c r="L16" s="145"/>
      <c r="M16" s="145"/>
      <c r="N16" s="145"/>
      <c r="O16" s="145"/>
      <c r="P16" s="145"/>
      <c r="Q16" s="145"/>
    </row>
    <row r="17" spans="1:17" ht="22.5" customHeight="1" x14ac:dyDescent="0.25">
      <c r="A17" s="67" t="str">
        <f>IF(Validação!E75="Preenchido","","Mensagem: " &amp; Validação!E75 &amp; "! " &amp; Validação!E76)</f>
        <v/>
      </c>
      <c r="B17" s="202"/>
      <c r="C17" s="201"/>
      <c r="D17" s="73"/>
      <c r="E17" s="73"/>
      <c r="F17" s="145"/>
      <c r="G17" s="145"/>
      <c r="H17" s="145"/>
      <c r="I17" s="145"/>
      <c r="J17" s="145"/>
      <c r="K17" s="145"/>
      <c r="L17" s="145"/>
      <c r="M17" s="145"/>
      <c r="N17" s="145"/>
      <c r="O17" s="145"/>
      <c r="P17" s="145"/>
      <c r="Q17" s="145"/>
    </row>
    <row r="18" spans="1:17" ht="22.5" customHeight="1" x14ac:dyDescent="0.25">
      <c r="A18" s="233" t="s">
        <v>550</v>
      </c>
      <c r="B18" s="306" t="s">
        <v>551</v>
      </c>
      <c r="C18" s="306"/>
      <c r="D18" s="73"/>
      <c r="E18" s="73"/>
      <c r="F18" s="145"/>
      <c r="G18" s="145"/>
      <c r="H18" s="145"/>
      <c r="I18" s="145"/>
      <c r="J18" s="145"/>
      <c r="K18" s="145"/>
      <c r="L18" s="145"/>
      <c r="M18" s="145"/>
      <c r="N18" s="145"/>
      <c r="O18" s="145"/>
      <c r="P18" s="145"/>
      <c r="Q18" s="145"/>
    </row>
    <row r="19" spans="1:17" ht="22.5" customHeight="1" x14ac:dyDescent="0.25">
      <c r="A19" s="218" t="s">
        <v>552</v>
      </c>
      <c r="B19" s="219" t="s">
        <v>553</v>
      </c>
      <c r="C19" s="236">
        <v>0</v>
      </c>
      <c r="D19" s="83">
        <f>IF(C19="",1,0)</f>
        <v>0</v>
      </c>
      <c r="E19" s="83">
        <f>SUM(D19,D20)</f>
        <v>0</v>
      </c>
      <c r="F19" s="145"/>
      <c r="G19" s="145"/>
      <c r="H19" s="145"/>
      <c r="I19" s="145"/>
      <c r="J19" s="145"/>
      <c r="K19" s="145"/>
      <c r="L19" s="145"/>
      <c r="M19" s="145"/>
      <c r="N19" s="145"/>
      <c r="O19" s="145"/>
      <c r="P19" s="145"/>
      <c r="Q19" s="145"/>
    </row>
    <row r="20" spans="1:17" ht="22.5" customHeight="1" x14ac:dyDescent="0.25">
      <c r="A20" s="216" t="s">
        <v>554</v>
      </c>
      <c r="B20" s="217" t="s">
        <v>555</v>
      </c>
      <c r="C20" s="232">
        <v>0</v>
      </c>
      <c r="D20" s="83">
        <f>IF(C20="",1,0)</f>
        <v>0</v>
      </c>
      <c r="E20" s="83"/>
      <c r="F20" s="145"/>
      <c r="G20" s="145"/>
      <c r="H20" s="145"/>
      <c r="I20" s="145"/>
      <c r="J20" s="145"/>
      <c r="K20" s="145"/>
      <c r="L20" s="145"/>
      <c r="M20" s="145"/>
      <c r="N20" s="145"/>
      <c r="O20" s="145"/>
      <c r="P20" s="145"/>
      <c r="Q20" s="145"/>
    </row>
    <row r="22" spans="1:17" ht="13.5" customHeight="1" x14ac:dyDescent="0.25">
      <c r="A22" s="90" t="s">
        <v>194</v>
      </c>
      <c r="B22" s="92"/>
      <c r="C22" s="118"/>
      <c r="D22" s="119"/>
      <c r="E22" s="119"/>
      <c r="F22" s="119"/>
      <c r="G22" s="119"/>
      <c r="H22" s="119"/>
      <c r="I22" s="119"/>
      <c r="J22" s="119"/>
      <c r="K22" s="119"/>
      <c r="L22" s="119"/>
      <c r="M22" s="119"/>
      <c r="N22" s="93"/>
      <c r="O22" s="145"/>
      <c r="P22" s="145"/>
      <c r="Q22" s="145"/>
    </row>
    <row r="23" spans="1:17" ht="61.5" customHeight="1" x14ac:dyDescent="0.25">
      <c r="A23" s="288"/>
      <c r="B23" s="288"/>
      <c r="C23" s="288"/>
      <c r="D23" s="146"/>
      <c r="E23" s="146"/>
      <c r="F23" s="146"/>
      <c r="G23" s="146"/>
      <c r="H23" s="146"/>
      <c r="I23" s="146"/>
      <c r="J23" s="146"/>
      <c r="K23" s="146"/>
      <c r="L23" s="146"/>
      <c r="M23" s="146"/>
      <c r="N23" s="146"/>
      <c r="O23" s="145"/>
      <c r="P23" s="145"/>
      <c r="Q23" s="145"/>
    </row>
  </sheetData>
  <sheetProtection password="CA77" sheet="1" objects="1" scenarios="1" formatCells="0"/>
  <mergeCells count="4">
    <mergeCell ref="B3:C3"/>
    <mergeCell ref="B12:C12"/>
    <mergeCell ref="B18:C18"/>
    <mergeCell ref="A23:C23"/>
  </mergeCells>
  <printOptions horizontalCentered="1"/>
  <pageMargins left="0.23611111111111099" right="0.23611111111111099" top="0.57013888888888897" bottom="0.27986111111111101" header="0.27986111111111101" footer="0.51180555555555496"/>
  <pageSetup firstPageNumber="0" orientation="landscape" horizontalDpi="300" verticalDpi="300"/>
  <headerFooter>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MK13"/>
  <sheetViews>
    <sheetView showGridLines="0" showRowColHeaders="0" zoomScaleNormal="100" workbookViewId="0"/>
  </sheetViews>
  <sheetFormatPr defaultRowHeight="13.2" x14ac:dyDescent="0.25"/>
  <cols>
    <col min="1" max="1" width="8.5546875" style="22" customWidth="1"/>
    <col min="2" max="2" width="62" style="22" customWidth="1"/>
    <col min="3" max="3" width="21" style="22" customWidth="1"/>
    <col min="4" max="5" width="8.109375" style="22" customWidth="1"/>
    <col min="6"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IF(Validação!E78="Preenchido","","Mensagem: " &amp; Validação!E78 &amp; "! " &amp; Validação!E79)</f>
        <v/>
      </c>
      <c r="B2" s="67"/>
      <c r="C2" s="67"/>
      <c r="D2" s="68"/>
      <c r="E2" s="68"/>
      <c r="F2" s="68"/>
      <c r="G2" s="128"/>
      <c r="H2" s="128"/>
      <c r="I2" s="128"/>
      <c r="J2" s="128"/>
      <c r="K2" s="128"/>
      <c r="M2" s="128"/>
      <c r="P2" s="127"/>
      <c r="Q2" s="128"/>
    </row>
    <row r="3" spans="1:17" ht="87" customHeight="1" x14ac:dyDescent="0.25">
      <c r="A3" s="233" t="s">
        <v>556</v>
      </c>
      <c r="B3" s="168" t="s">
        <v>557</v>
      </c>
      <c r="C3" s="171" t="s">
        <v>442</v>
      </c>
      <c r="D3" s="145"/>
      <c r="E3" s="145"/>
      <c r="F3" s="145"/>
      <c r="G3" s="145"/>
      <c r="H3" s="145"/>
      <c r="I3" s="145"/>
      <c r="J3" s="145"/>
      <c r="K3" s="145"/>
      <c r="L3" s="145"/>
      <c r="M3" s="145"/>
      <c r="N3" s="145"/>
      <c r="O3" s="145"/>
      <c r="P3" s="145"/>
      <c r="Q3" s="145"/>
    </row>
    <row r="4" spans="1:17" ht="22.5" customHeight="1" x14ac:dyDescent="0.25">
      <c r="A4" s="218" t="s">
        <v>558</v>
      </c>
      <c r="B4" s="205" t="s">
        <v>559</v>
      </c>
      <c r="C4" s="229">
        <v>0</v>
      </c>
      <c r="D4" s="83">
        <f>IF(C4="",1,0)</f>
        <v>0</v>
      </c>
      <c r="E4" s="83">
        <f>SUM(D4,D5,D6,D7,D8)</f>
        <v>0</v>
      </c>
      <c r="F4" s="83" t="str">
        <f>IF(AND('Higiene Segurança Trab.'!C19&lt;&gt;0,C6=0),"ALERTA","OK")</f>
        <v>OK</v>
      </c>
      <c r="G4" s="145"/>
      <c r="H4" s="145"/>
      <c r="I4" s="145"/>
      <c r="J4" s="145"/>
      <c r="K4" s="145"/>
      <c r="L4" s="145"/>
      <c r="M4" s="145"/>
      <c r="N4" s="145"/>
      <c r="O4" s="145"/>
      <c r="P4" s="145"/>
      <c r="Q4" s="145"/>
    </row>
    <row r="5" spans="1:17" ht="22.5" customHeight="1" x14ac:dyDescent="0.25">
      <c r="A5" s="218" t="s">
        <v>560</v>
      </c>
      <c r="B5" s="205" t="s">
        <v>561</v>
      </c>
      <c r="C5" s="229">
        <v>0</v>
      </c>
      <c r="D5" s="83">
        <f>IF(C5="",1,0)</f>
        <v>0</v>
      </c>
      <c r="E5" s="83"/>
      <c r="F5" s="73"/>
      <c r="G5" s="145"/>
      <c r="H5" s="145"/>
      <c r="I5" s="145"/>
      <c r="J5" s="145"/>
      <c r="K5" s="145"/>
      <c r="L5" s="145"/>
      <c r="M5" s="145"/>
      <c r="N5" s="145"/>
      <c r="O5" s="145"/>
      <c r="P5" s="145"/>
      <c r="Q5" s="145"/>
    </row>
    <row r="6" spans="1:17" ht="22.5" customHeight="1" x14ac:dyDescent="0.25">
      <c r="A6" s="218" t="s">
        <v>562</v>
      </c>
      <c r="B6" s="205" t="s">
        <v>563</v>
      </c>
      <c r="C6" s="229">
        <v>0</v>
      </c>
      <c r="D6" s="83">
        <f>IF(C6="",1,0)</f>
        <v>0</v>
      </c>
      <c r="E6" s="73"/>
      <c r="F6" s="73"/>
      <c r="G6" s="145"/>
      <c r="H6" s="145"/>
      <c r="I6" s="145"/>
      <c r="J6" s="145"/>
      <c r="K6" s="145"/>
      <c r="L6" s="145"/>
      <c r="M6" s="145"/>
      <c r="N6" s="145"/>
      <c r="O6" s="145"/>
      <c r="P6" s="145"/>
      <c r="Q6" s="145"/>
    </row>
    <row r="7" spans="1:17" ht="22.5" customHeight="1" x14ac:dyDescent="0.25">
      <c r="A7" s="216" t="s">
        <v>564</v>
      </c>
      <c r="B7" s="210" t="s">
        <v>565</v>
      </c>
      <c r="C7" s="230">
        <v>0</v>
      </c>
      <c r="D7" s="83">
        <f>IF(C7="",1,0)</f>
        <v>0</v>
      </c>
      <c r="E7" s="73"/>
      <c r="F7" s="73"/>
      <c r="G7" s="145"/>
      <c r="H7" s="145"/>
      <c r="I7" s="145"/>
      <c r="J7" s="145"/>
      <c r="K7" s="145"/>
      <c r="L7" s="145"/>
      <c r="M7" s="145"/>
      <c r="N7" s="145"/>
      <c r="O7" s="145"/>
      <c r="P7" s="145"/>
      <c r="Q7" s="145"/>
    </row>
    <row r="9" spans="1:17" ht="13.5" customHeight="1" x14ac:dyDescent="0.25">
      <c r="A9" s="90" t="s">
        <v>566</v>
      </c>
      <c r="B9" s="90"/>
      <c r="C9" s="91"/>
      <c r="D9" s="91"/>
      <c r="E9" s="91"/>
      <c r="F9" s="91"/>
      <c r="G9" s="91"/>
      <c r="H9" s="91"/>
      <c r="I9" s="91"/>
      <c r="J9" s="91"/>
      <c r="K9" s="91"/>
      <c r="L9" s="91"/>
      <c r="M9" s="92"/>
      <c r="N9" s="93"/>
      <c r="O9" s="73"/>
      <c r="P9" s="85"/>
      <c r="Q9" s="73"/>
    </row>
    <row r="10" spans="1:17" ht="13.5" customHeight="1" x14ac:dyDescent="0.25">
      <c r="A10" s="307"/>
      <c r="B10" s="307"/>
      <c r="C10" s="307"/>
      <c r="D10" s="172" t="str">
        <f>IF(AND(C7&lt;&gt;0,A10=""),"ERRO","OK")</f>
        <v>OK</v>
      </c>
      <c r="E10" s="173"/>
      <c r="F10" s="173"/>
      <c r="G10" s="173"/>
      <c r="H10" s="173"/>
      <c r="I10" s="173"/>
      <c r="J10" s="173"/>
      <c r="K10" s="173"/>
      <c r="L10" s="173"/>
      <c r="M10" s="173"/>
      <c r="N10" s="109"/>
      <c r="O10" s="145"/>
      <c r="P10" s="85"/>
      <c r="Q10" s="73"/>
    </row>
    <row r="11" spans="1:17" ht="13.5" customHeight="1" x14ac:dyDescent="0.25">
      <c r="A11" s="174"/>
      <c r="B11" s="174"/>
      <c r="C11" s="174"/>
      <c r="D11" s="175"/>
      <c r="E11" s="173"/>
      <c r="F11" s="173"/>
      <c r="G11" s="173"/>
      <c r="H11" s="173"/>
      <c r="I11" s="173"/>
      <c r="J11" s="173"/>
      <c r="K11" s="173"/>
      <c r="L11" s="173"/>
      <c r="M11" s="193"/>
      <c r="N11" s="109"/>
      <c r="O11" s="145"/>
      <c r="P11" s="85"/>
      <c r="Q11" s="73"/>
    </row>
    <row r="12" spans="1:17" ht="13.5" customHeight="1" x14ac:dyDescent="0.25">
      <c r="A12" s="90" t="s">
        <v>194</v>
      </c>
      <c r="B12" s="92"/>
      <c r="C12" s="118"/>
      <c r="D12" s="119"/>
      <c r="E12" s="119"/>
      <c r="F12" s="119"/>
      <c r="G12" s="119"/>
      <c r="H12" s="119"/>
      <c r="I12" s="119"/>
      <c r="J12" s="119"/>
      <c r="K12" s="119"/>
      <c r="L12" s="119"/>
      <c r="M12" s="119"/>
      <c r="N12" s="93"/>
      <c r="O12" s="145"/>
      <c r="P12" s="145"/>
      <c r="Q12" s="145"/>
    </row>
    <row r="13" spans="1:17" ht="61.5" customHeight="1" x14ac:dyDescent="0.25">
      <c r="A13" s="288"/>
      <c r="B13" s="288"/>
      <c r="C13" s="288"/>
      <c r="D13" s="146"/>
      <c r="E13" s="146"/>
      <c r="F13" s="146"/>
      <c r="G13" s="146"/>
      <c r="H13" s="146"/>
      <c r="I13" s="146"/>
      <c r="J13" s="146"/>
      <c r="K13" s="146"/>
      <c r="L13" s="146"/>
      <c r="M13" s="146"/>
      <c r="N13" s="146"/>
      <c r="O13" s="145"/>
      <c r="P13" s="145"/>
      <c r="Q13" s="145"/>
    </row>
  </sheetData>
  <sheetProtection password="CA77" sheet="1" objects="1" scenarios="1" formatCells="0"/>
  <mergeCells count="2">
    <mergeCell ref="A10:C10"/>
    <mergeCell ref="A13:C13"/>
  </mergeCells>
  <printOptions horizontalCentered="1"/>
  <pageMargins left="0.23611111111111099" right="0.23611111111111099" top="0.55000000000000004" bottom="0.27986111111111101" header="0.27986111111111101" footer="0.51180555555555496"/>
  <pageSetup firstPageNumber="0" orientation="landscape" horizontalDpi="300" verticalDpi="300"/>
  <headerFooter>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MK28"/>
  <sheetViews>
    <sheetView showGridLines="0" showRowColHeaders="0" zoomScale="90" zoomScaleNormal="90" workbookViewId="0">
      <selection activeCell="R15" sqref="R15"/>
    </sheetView>
  </sheetViews>
  <sheetFormatPr defaultRowHeight="13.2" x14ac:dyDescent="0.25"/>
  <cols>
    <col min="1" max="1" width="8.5546875" style="22" customWidth="1"/>
    <col min="2" max="2" width="36.6640625" style="22" customWidth="1"/>
    <col min="3" max="13" width="7.6640625" style="22" customWidth="1"/>
    <col min="14" max="15" width="8.109375" style="22" customWidth="1"/>
    <col min="16"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IF(Validação!E81="Preenchido","","Mensagem: " &amp; Validação!E81 &amp; "! " &amp; Validação!E82)</f>
        <v/>
      </c>
      <c r="B2" s="67"/>
      <c r="C2" s="67"/>
      <c r="D2" s="67"/>
      <c r="E2" s="67"/>
      <c r="F2" s="67"/>
      <c r="G2" s="128"/>
      <c r="H2" s="128"/>
      <c r="I2" s="128"/>
      <c r="J2" s="128"/>
      <c r="K2" s="128"/>
      <c r="M2" s="128"/>
      <c r="P2" s="127"/>
      <c r="Q2" s="128"/>
    </row>
    <row r="3" spans="1:17" ht="24.9" customHeight="1" x14ac:dyDescent="0.25">
      <c r="A3" s="318" t="s">
        <v>567</v>
      </c>
      <c r="B3" s="318"/>
      <c r="C3" s="318"/>
      <c r="D3" s="318"/>
      <c r="E3" s="318"/>
      <c r="F3" s="318"/>
      <c r="G3" s="318"/>
      <c r="H3" s="318"/>
      <c r="I3" s="318"/>
      <c r="J3" s="318"/>
      <c r="K3" s="318"/>
      <c r="L3" s="318"/>
      <c r="M3" s="318"/>
      <c r="N3" s="145"/>
      <c r="O3" s="145"/>
      <c r="P3" s="145"/>
      <c r="Q3" s="145"/>
    </row>
    <row r="4" spans="1:17" ht="24.9" customHeight="1" x14ac:dyDescent="0.25">
      <c r="A4" s="206" t="s">
        <v>568</v>
      </c>
      <c r="B4" s="206" t="s">
        <v>569</v>
      </c>
      <c r="C4" s="315" t="s">
        <v>570</v>
      </c>
      <c r="D4" s="315"/>
      <c r="E4" s="315"/>
      <c r="F4" s="315" t="s">
        <v>571</v>
      </c>
      <c r="G4" s="315"/>
      <c r="H4" s="315" t="s">
        <v>572</v>
      </c>
      <c r="I4" s="315"/>
      <c r="J4" s="315"/>
      <c r="K4" s="316" t="s">
        <v>573</v>
      </c>
      <c r="L4" s="316"/>
      <c r="M4" s="316"/>
      <c r="N4" s="145"/>
      <c r="O4" s="145"/>
      <c r="P4" s="145"/>
      <c r="Q4" s="145"/>
    </row>
    <row r="5" spans="1:17" ht="24.9" customHeight="1" x14ac:dyDescent="0.25">
      <c r="A5" s="218" t="s">
        <v>574</v>
      </c>
      <c r="B5" s="226" t="s">
        <v>575</v>
      </c>
      <c r="C5" s="315">
        <f>SUM(C6,C7)</f>
        <v>4</v>
      </c>
      <c r="D5" s="315"/>
      <c r="E5" s="315"/>
      <c r="F5" s="315">
        <f>SUM(F6,F7)</f>
        <v>0</v>
      </c>
      <c r="G5" s="315"/>
      <c r="H5" s="315">
        <f>SUM(H6,H7)</f>
        <v>0</v>
      </c>
      <c r="I5" s="315"/>
      <c r="J5" s="315"/>
      <c r="K5" s="316">
        <f>SUM(M6,M7)</f>
        <v>0</v>
      </c>
      <c r="L5" s="316"/>
      <c r="M5" s="316"/>
      <c r="N5" s="145"/>
      <c r="O5" s="145"/>
      <c r="P5" s="145"/>
      <c r="Q5" s="145"/>
    </row>
    <row r="6" spans="1:17" ht="24.9" customHeight="1" x14ac:dyDescent="0.25">
      <c r="A6" s="218" t="s">
        <v>576</v>
      </c>
      <c r="B6" s="226" t="s">
        <v>577</v>
      </c>
      <c r="C6" s="291">
        <v>4</v>
      </c>
      <c r="D6" s="291"/>
      <c r="E6" s="291"/>
      <c r="F6" s="291">
        <v>0</v>
      </c>
      <c r="G6" s="291"/>
      <c r="H6" s="291">
        <v>0</v>
      </c>
      <c r="I6" s="291"/>
      <c r="J6" s="291"/>
      <c r="K6" s="317">
        <v>0</v>
      </c>
      <c r="L6" s="317"/>
      <c r="M6" s="317"/>
      <c r="N6" s="83">
        <f>IF(OR(C6="",F6="",H6="",K6=""),1,0)</f>
        <v>0</v>
      </c>
      <c r="O6" s="83">
        <f>SUM(N6,N7)</f>
        <v>0</v>
      </c>
      <c r="P6" s="83" t="str">
        <f>IF(AND(SUM(C6:M6)&gt;0,M11=0),"ERROINT2",IF(AND(SUM(C7:M7)&gt;0,M12=0),"ERROEXT2",IF(AND(SUM(C5:M5)&gt;0,M10=0),"ERRO","OK")))</f>
        <v>OK</v>
      </c>
      <c r="Q6" s="145"/>
    </row>
    <row r="7" spans="1:17" ht="24.9" customHeight="1" x14ac:dyDescent="0.25">
      <c r="A7" s="216" t="s">
        <v>578</v>
      </c>
      <c r="B7" s="225" t="s">
        <v>579</v>
      </c>
      <c r="C7" s="312">
        <v>0</v>
      </c>
      <c r="D7" s="312"/>
      <c r="E7" s="312"/>
      <c r="F7" s="312">
        <v>0</v>
      </c>
      <c r="G7" s="312"/>
      <c r="H7" s="312">
        <v>0</v>
      </c>
      <c r="I7" s="312"/>
      <c r="J7" s="312"/>
      <c r="K7" s="313">
        <v>0</v>
      </c>
      <c r="L7" s="313"/>
      <c r="M7" s="313"/>
      <c r="N7" s="83">
        <f>IF(OR(C7="",F7="",H7="",K7=""),1,0)</f>
        <v>0</v>
      </c>
      <c r="O7" s="83"/>
      <c r="P7" s="83"/>
      <c r="Q7" s="145"/>
    </row>
    <row r="8" spans="1:17" ht="22.5" customHeight="1" x14ac:dyDescent="0.25">
      <c r="A8" s="67" t="str">
        <f>IF(Validação!E84="Preenchido","","Mensagem: " &amp; Validação!E84 &amp; "! " &amp; Validação!E85)</f>
        <v/>
      </c>
      <c r="B8" s="201"/>
      <c r="C8" s="201"/>
      <c r="D8" s="73"/>
      <c r="E8" s="73"/>
      <c r="F8" s="145"/>
      <c r="G8" s="145"/>
      <c r="H8" s="145"/>
      <c r="I8" s="145"/>
      <c r="J8" s="145"/>
      <c r="K8" s="145"/>
      <c r="L8" s="145"/>
      <c r="M8" s="145"/>
      <c r="N8" s="145"/>
      <c r="O8" s="145"/>
      <c r="P8" s="145"/>
      <c r="Q8" s="145"/>
    </row>
    <row r="9" spans="1:17" ht="87" customHeight="1" x14ac:dyDescent="0.25">
      <c r="A9" s="314" t="s">
        <v>580</v>
      </c>
      <c r="B9" s="314"/>
      <c r="C9" s="70" t="s">
        <v>219</v>
      </c>
      <c r="D9" s="71" t="s">
        <v>134</v>
      </c>
      <c r="E9" s="70" t="s">
        <v>220</v>
      </c>
      <c r="F9" s="70" t="s">
        <v>221</v>
      </c>
      <c r="G9" s="70" t="s">
        <v>176</v>
      </c>
      <c r="H9" s="70" t="s">
        <v>177</v>
      </c>
      <c r="I9" s="70" t="s">
        <v>139</v>
      </c>
      <c r="J9" s="70" t="s">
        <v>140</v>
      </c>
      <c r="K9" s="70" t="s">
        <v>141</v>
      </c>
      <c r="L9" s="70" t="s">
        <v>142</v>
      </c>
      <c r="M9" s="72" t="s">
        <v>143</v>
      </c>
      <c r="N9" s="83"/>
      <c r="O9" s="73"/>
      <c r="P9" s="73"/>
      <c r="Q9" s="145"/>
    </row>
    <row r="10" spans="1:17" ht="24.9" customHeight="1" x14ac:dyDescent="0.25">
      <c r="A10" s="207" t="s">
        <v>581</v>
      </c>
      <c r="B10" s="208" t="s">
        <v>582</v>
      </c>
      <c r="C10" s="234">
        <f t="shared" ref="C10:L10" si="0">SUM(C11,C12)</f>
        <v>0</v>
      </c>
      <c r="D10" s="234">
        <f t="shared" si="0"/>
        <v>0</v>
      </c>
      <c r="E10" s="234">
        <f t="shared" si="0"/>
        <v>0</v>
      </c>
      <c r="F10" s="234">
        <f t="shared" si="0"/>
        <v>0</v>
      </c>
      <c r="G10" s="234">
        <f t="shared" si="0"/>
        <v>0</v>
      </c>
      <c r="H10" s="234">
        <f t="shared" si="0"/>
        <v>0</v>
      </c>
      <c r="I10" s="234">
        <f t="shared" si="0"/>
        <v>0</v>
      </c>
      <c r="J10" s="234">
        <f t="shared" si="0"/>
        <v>0</v>
      </c>
      <c r="K10" s="234">
        <f t="shared" si="0"/>
        <v>96</v>
      </c>
      <c r="L10" s="234">
        <f t="shared" si="0"/>
        <v>0</v>
      </c>
      <c r="M10" s="235">
        <f t="shared" ref="M10:M15" si="1">SUM(C10:L10)</f>
        <v>96</v>
      </c>
      <c r="N10" s="83"/>
      <c r="O10" s="73"/>
      <c r="P10" s="73"/>
      <c r="Q10" s="145"/>
    </row>
    <row r="11" spans="1:17" ht="24.9" customHeight="1" x14ac:dyDescent="0.25">
      <c r="A11" s="218" t="s">
        <v>583</v>
      </c>
      <c r="B11" s="226" t="s">
        <v>584</v>
      </c>
      <c r="C11" s="223">
        <v>0</v>
      </c>
      <c r="D11" s="223">
        <v>0</v>
      </c>
      <c r="E11" s="223">
        <v>0</v>
      </c>
      <c r="F11" s="223">
        <v>0</v>
      </c>
      <c r="G11" s="223">
        <v>0</v>
      </c>
      <c r="H11" s="223">
        <v>0</v>
      </c>
      <c r="I11" s="234">
        <v>0</v>
      </c>
      <c r="J11" s="234">
        <v>0</v>
      </c>
      <c r="K11" s="223">
        <v>96</v>
      </c>
      <c r="L11" s="223">
        <v>0</v>
      </c>
      <c r="M11" s="235">
        <f t="shared" si="1"/>
        <v>96</v>
      </c>
      <c r="N11" s="83">
        <f>IF(OR(C11="",D11="",E11="",F11="",G11="",H11="",I11="",J11="",L11="",K11=""),1,0)</f>
        <v>0</v>
      </c>
      <c r="O11" s="83">
        <f>SUM(N11,N12)</f>
        <v>0</v>
      </c>
      <c r="P11" s="73"/>
      <c r="Q11" s="145"/>
    </row>
    <row r="12" spans="1:17" ht="24.9" customHeight="1" x14ac:dyDescent="0.25">
      <c r="A12" s="218" t="s">
        <v>585</v>
      </c>
      <c r="B12" s="226" t="s">
        <v>586</v>
      </c>
      <c r="C12" s="223">
        <v>0</v>
      </c>
      <c r="D12" s="223">
        <v>0</v>
      </c>
      <c r="E12" s="223">
        <v>0</v>
      </c>
      <c r="F12" s="223">
        <v>0</v>
      </c>
      <c r="G12" s="223">
        <v>0</v>
      </c>
      <c r="H12" s="223">
        <v>0</v>
      </c>
      <c r="I12" s="234">
        <v>0</v>
      </c>
      <c r="J12" s="234">
        <v>0</v>
      </c>
      <c r="K12" s="223">
        <v>0</v>
      </c>
      <c r="L12" s="223">
        <v>0</v>
      </c>
      <c r="M12" s="235">
        <f t="shared" si="1"/>
        <v>0</v>
      </c>
      <c r="N12" s="83">
        <f>IF(OR(C12="",D12="",E12="",F12="",G12="",H12="",I12="",J12="",L12="",K12=""),1,0)</f>
        <v>0</v>
      </c>
      <c r="O12" s="73"/>
      <c r="P12" s="73"/>
      <c r="Q12" s="145"/>
    </row>
    <row r="13" spans="1:17" ht="24.9" customHeight="1" x14ac:dyDescent="0.25">
      <c r="A13" s="209" t="s">
        <v>587</v>
      </c>
      <c r="B13" s="208" t="s">
        <v>588</v>
      </c>
      <c r="C13" s="234">
        <f t="shared" ref="C13:L13" si="2">SUM(C14,C15)</f>
        <v>0</v>
      </c>
      <c r="D13" s="234">
        <f t="shared" si="2"/>
        <v>0</v>
      </c>
      <c r="E13" s="234">
        <f t="shared" si="2"/>
        <v>0</v>
      </c>
      <c r="F13" s="234">
        <f t="shared" si="2"/>
        <v>0</v>
      </c>
      <c r="G13" s="234">
        <f t="shared" si="2"/>
        <v>0</v>
      </c>
      <c r="H13" s="234">
        <f t="shared" si="2"/>
        <v>0</v>
      </c>
      <c r="I13" s="234">
        <f t="shared" si="2"/>
        <v>0</v>
      </c>
      <c r="J13" s="234">
        <f t="shared" si="2"/>
        <v>0</v>
      </c>
      <c r="K13" s="234">
        <f t="shared" si="2"/>
        <v>679</v>
      </c>
      <c r="L13" s="234">
        <f t="shared" si="2"/>
        <v>0</v>
      </c>
      <c r="M13" s="235">
        <f t="shared" si="1"/>
        <v>679</v>
      </c>
      <c r="N13" s="83"/>
      <c r="O13" s="73"/>
      <c r="P13" s="73"/>
      <c r="Q13" s="145"/>
    </row>
    <row r="14" spans="1:17" ht="24.9" customHeight="1" x14ac:dyDescent="0.25">
      <c r="A14" s="218" t="s">
        <v>589</v>
      </c>
      <c r="B14" s="226" t="s">
        <v>590</v>
      </c>
      <c r="C14" s="223">
        <v>0</v>
      </c>
      <c r="D14" s="223">
        <v>0</v>
      </c>
      <c r="E14" s="223">
        <v>0</v>
      </c>
      <c r="F14" s="223">
        <v>0</v>
      </c>
      <c r="G14" s="223">
        <v>0</v>
      </c>
      <c r="H14" s="223">
        <v>0</v>
      </c>
      <c r="I14" s="234">
        <v>0</v>
      </c>
      <c r="J14" s="234">
        <v>0</v>
      </c>
      <c r="K14" s="223">
        <v>679</v>
      </c>
      <c r="L14" s="223">
        <v>0</v>
      </c>
      <c r="M14" s="235">
        <f t="shared" si="1"/>
        <v>679</v>
      </c>
      <c r="N14" s="83">
        <f>IF(OR(C14="",D14="",E14="",F14="",G14="",H14="",I14="",J14="",L14="",K14=""),1,0)</f>
        <v>0</v>
      </c>
      <c r="O14" s="83">
        <f>SUM(N14,N15)</f>
        <v>0</v>
      </c>
      <c r="P14" s="73"/>
      <c r="Q14" s="145"/>
    </row>
    <row r="15" spans="1:17" ht="24.9" customHeight="1" x14ac:dyDescent="0.25">
      <c r="A15" s="216" t="s">
        <v>591</v>
      </c>
      <c r="B15" s="225" t="s">
        <v>592</v>
      </c>
      <c r="C15" s="231">
        <v>0</v>
      </c>
      <c r="D15" s="231">
        <v>0</v>
      </c>
      <c r="E15" s="231">
        <v>0</v>
      </c>
      <c r="F15" s="231">
        <v>0</v>
      </c>
      <c r="G15" s="231">
        <v>0</v>
      </c>
      <c r="H15" s="231">
        <v>0</v>
      </c>
      <c r="I15" s="87">
        <v>0</v>
      </c>
      <c r="J15" s="87">
        <v>0</v>
      </c>
      <c r="K15" s="231">
        <v>0</v>
      </c>
      <c r="L15" s="231">
        <v>0</v>
      </c>
      <c r="M15" s="88">
        <f t="shared" si="1"/>
        <v>0</v>
      </c>
      <c r="N15" s="83">
        <f>IF(OR(C15="",D15="",E15="",F15="",G15="",H15="",I15="",J15="",L15="",K15=""),1,0)</f>
        <v>0</v>
      </c>
      <c r="O15" s="73"/>
      <c r="P15" s="73"/>
      <c r="Q15" s="145"/>
    </row>
    <row r="16" spans="1:17" ht="22.5" customHeight="1" x14ac:dyDescent="0.25">
      <c r="A16" s="67" t="str">
        <f>IF(Validação!E87="Preenchido","","Mensagem: " &amp; Validação!E87 &amp; "! " &amp; Validação!E88)</f>
        <v>Mensagem: Preenchido com reservas! Por favor confirme se as acções de formação interna não implicaram custos.</v>
      </c>
      <c r="B16" s="201"/>
      <c r="C16" s="201"/>
      <c r="D16" s="73"/>
      <c r="E16" s="73"/>
      <c r="F16" s="145"/>
      <c r="G16" s="145"/>
      <c r="H16" s="145"/>
      <c r="I16" s="145"/>
      <c r="J16" s="145"/>
      <c r="K16" s="145"/>
      <c r="L16" s="145"/>
      <c r="M16" s="145"/>
      <c r="N16" s="145"/>
      <c r="O16" s="145"/>
      <c r="P16" s="145"/>
      <c r="Q16" s="145"/>
    </row>
    <row r="17" spans="1:28" ht="30" customHeight="1" x14ac:dyDescent="0.25">
      <c r="A17" s="233" t="s">
        <v>593</v>
      </c>
      <c r="B17" s="308" t="s">
        <v>594</v>
      </c>
      <c r="C17" s="308"/>
      <c r="D17" s="308"/>
      <c r="E17" s="308"/>
      <c r="F17" s="308"/>
      <c r="G17" s="308"/>
      <c r="H17" s="309" t="s">
        <v>442</v>
      </c>
      <c r="I17" s="309"/>
      <c r="J17" s="309"/>
      <c r="K17" s="309"/>
      <c r="L17" s="309"/>
      <c r="M17" s="309"/>
      <c r="N17" s="83"/>
      <c r="O17" s="73"/>
      <c r="P17" s="83" t="str">
        <f>IF(AND(SUM(C6:M6)&lt;&gt;0,H18=0),"ERROCUSINT",IF(AND(SUM(C7:M7)&lt;&gt;0,H19=0),"ERROCUSEXT","OK"))</f>
        <v>ERROCUSINT</v>
      </c>
      <c r="Q17" s="145"/>
      <c r="R17" s="145"/>
      <c r="S17" s="145"/>
      <c r="T17" s="145"/>
      <c r="U17" s="145"/>
      <c r="V17" s="145"/>
      <c r="W17" s="145"/>
      <c r="X17" s="145"/>
      <c r="Y17" s="145"/>
      <c r="Z17" s="145"/>
      <c r="AA17" s="145"/>
      <c r="AB17" s="145"/>
    </row>
    <row r="18" spans="1:28" ht="24.9" customHeight="1" x14ac:dyDescent="0.25">
      <c r="A18" s="218" t="s">
        <v>595</v>
      </c>
      <c r="B18" s="299" t="s">
        <v>596</v>
      </c>
      <c r="C18" s="299"/>
      <c r="D18" s="299"/>
      <c r="E18" s="299"/>
      <c r="F18" s="299"/>
      <c r="G18" s="299"/>
      <c r="H18" s="310">
        <v>0</v>
      </c>
      <c r="I18" s="310"/>
      <c r="J18" s="310"/>
      <c r="K18" s="310"/>
      <c r="L18" s="310"/>
      <c r="M18" s="310"/>
      <c r="N18" s="83">
        <f>IF(H18="",1,0)</f>
        <v>0</v>
      </c>
      <c r="O18" s="83">
        <f>SUM(N18,N19)</f>
        <v>0</v>
      </c>
      <c r="P18" s="73"/>
      <c r="Q18" s="145"/>
      <c r="R18" s="145"/>
      <c r="S18" s="145"/>
      <c r="T18" s="145"/>
      <c r="U18" s="145"/>
      <c r="V18" s="145"/>
      <c r="W18" s="145"/>
      <c r="X18" s="145"/>
      <c r="Y18" s="145"/>
      <c r="Z18" s="145"/>
      <c r="AA18" s="145"/>
      <c r="AB18" s="145"/>
    </row>
    <row r="19" spans="1:28" ht="24.9" customHeight="1" x14ac:dyDescent="0.25">
      <c r="A19" s="216" t="s">
        <v>597</v>
      </c>
      <c r="B19" s="298" t="s">
        <v>598</v>
      </c>
      <c r="C19" s="298"/>
      <c r="D19" s="298"/>
      <c r="E19" s="298"/>
      <c r="F19" s="298"/>
      <c r="G19" s="298"/>
      <c r="H19" s="311">
        <v>0</v>
      </c>
      <c r="I19" s="311"/>
      <c r="J19" s="311"/>
      <c r="K19" s="311"/>
      <c r="L19" s="311"/>
      <c r="M19" s="311"/>
      <c r="N19" s="83">
        <f>IF(H19="",1,0)</f>
        <v>0</v>
      </c>
      <c r="O19" s="73"/>
      <c r="P19" s="73"/>
      <c r="Q19" s="145"/>
      <c r="R19" s="145"/>
      <c r="S19" s="145"/>
      <c r="T19" s="145"/>
      <c r="U19" s="145"/>
      <c r="V19" s="145"/>
      <c r="W19" s="145"/>
      <c r="X19" s="145"/>
      <c r="Y19" s="145"/>
      <c r="Z19" s="145"/>
      <c r="AA19" s="145"/>
      <c r="AB19" s="145"/>
    </row>
    <row r="20" spans="1:28" x14ac:dyDescent="0.25">
      <c r="A20" s="145"/>
      <c r="B20" s="145"/>
      <c r="C20" s="129" t="str">
        <f t="shared" ref="C20:L20" si="3">IF(OR(C14&lt;C11,AND(C11=0,C14&lt;&gt;0)),"ERROINT",IF(OR(C15&lt;C12,AND(C12=0,C15&lt;&gt;0)),"ERROEXT","OK"))</f>
        <v>OK</v>
      </c>
      <c r="D20" s="129" t="str">
        <f t="shared" si="3"/>
        <v>OK</v>
      </c>
      <c r="E20" s="129" t="str">
        <f t="shared" si="3"/>
        <v>OK</v>
      </c>
      <c r="F20" s="129" t="str">
        <f t="shared" si="3"/>
        <v>OK</v>
      </c>
      <c r="G20" s="129" t="str">
        <f t="shared" si="3"/>
        <v>OK</v>
      </c>
      <c r="H20" s="129" t="str">
        <f t="shared" si="3"/>
        <v>OK</v>
      </c>
      <c r="I20" s="129" t="str">
        <f t="shared" si="3"/>
        <v>OK</v>
      </c>
      <c r="J20" s="129" t="str">
        <f t="shared" si="3"/>
        <v>OK</v>
      </c>
      <c r="K20" s="129" t="str">
        <f t="shared" si="3"/>
        <v>OK</v>
      </c>
      <c r="L20" s="129" t="str">
        <f t="shared" si="3"/>
        <v>OK</v>
      </c>
      <c r="M20" s="129"/>
      <c r="N20" s="73"/>
      <c r="O20" s="73"/>
      <c r="P20" s="73"/>
      <c r="Q20" s="145"/>
      <c r="R20" s="145"/>
      <c r="S20" s="145"/>
      <c r="T20" s="145"/>
      <c r="U20" s="145"/>
      <c r="V20" s="145"/>
      <c r="W20" s="145"/>
      <c r="X20" s="145"/>
      <c r="Y20" s="145"/>
      <c r="Z20" s="145"/>
      <c r="AA20" s="145"/>
      <c r="AB20" s="145"/>
    </row>
    <row r="21" spans="1:28" s="119" customFormat="1" ht="13.5" customHeight="1" x14ac:dyDescent="0.2">
      <c r="A21" s="90" t="s">
        <v>184</v>
      </c>
      <c r="B21" s="92"/>
      <c r="C21" s="118"/>
      <c r="G21" s="166"/>
      <c r="H21" s="166"/>
      <c r="I21" s="166"/>
      <c r="J21" s="166"/>
      <c r="K21" s="166"/>
      <c r="N21" s="93"/>
      <c r="P21" s="144"/>
      <c r="Q21" s="144"/>
      <c r="R21" s="144"/>
      <c r="S21" s="144"/>
      <c r="T21" s="144"/>
      <c r="U21" s="144"/>
      <c r="V21" s="144"/>
      <c r="W21" s="144"/>
      <c r="X21" s="144"/>
      <c r="Y21" s="144"/>
      <c r="Z21" s="121"/>
      <c r="AA21" s="121"/>
      <c r="AB21" s="121"/>
    </row>
    <row r="22" spans="1:28" s="119" customFormat="1" ht="19.5" customHeight="1" x14ac:dyDescent="0.2">
      <c r="A22" s="293" t="s">
        <v>599</v>
      </c>
      <c r="B22" s="293"/>
      <c r="C22" s="293"/>
      <c r="D22" s="293"/>
      <c r="E22" s="293"/>
      <c r="F22" s="293"/>
      <c r="G22" s="293"/>
      <c r="H22" s="293"/>
      <c r="I22" s="293"/>
      <c r="J22" s="293"/>
      <c r="K22" s="293"/>
      <c r="L22" s="293"/>
      <c r="M22" s="293"/>
      <c r="N22" s="142"/>
      <c r="O22" s="123"/>
      <c r="P22" s="123"/>
      <c r="Q22" s="144"/>
      <c r="R22" s="144"/>
      <c r="S22" s="144"/>
      <c r="T22" s="144"/>
      <c r="U22" s="144"/>
      <c r="V22" s="144"/>
      <c r="W22" s="144"/>
      <c r="X22" s="144"/>
      <c r="Y22" s="144"/>
      <c r="Z22" s="121"/>
      <c r="AA22" s="121"/>
      <c r="AB22" s="121"/>
    </row>
    <row r="23" spans="1:28" s="119" customFormat="1" ht="30" customHeight="1" x14ac:dyDescent="0.2">
      <c r="A23" s="293" t="s">
        <v>600</v>
      </c>
      <c r="B23" s="293"/>
      <c r="C23" s="293"/>
      <c r="D23" s="293"/>
      <c r="E23" s="293"/>
      <c r="F23" s="293"/>
      <c r="G23" s="293"/>
      <c r="H23" s="293"/>
      <c r="I23" s="293"/>
      <c r="J23" s="293"/>
      <c r="K23" s="293"/>
      <c r="L23" s="293"/>
      <c r="M23" s="293"/>
      <c r="N23" s="142"/>
      <c r="O23" s="123"/>
      <c r="P23" s="123"/>
      <c r="Q23" s="144"/>
      <c r="R23" s="144"/>
      <c r="S23" s="144"/>
      <c r="T23" s="144"/>
      <c r="U23" s="144"/>
      <c r="V23" s="144"/>
      <c r="W23" s="144"/>
      <c r="X23" s="144"/>
      <c r="Y23" s="144"/>
      <c r="Z23" s="121"/>
      <c r="AA23" s="121"/>
      <c r="AB23" s="121"/>
    </row>
    <row r="24" spans="1:28" ht="18.75" customHeight="1" x14ac:dyDescent="0.25">
      <c r="A24" s="293" t="s">
        <v>601</v>
      </c>
      <c r="B24" s="293"/>
      <c r="C24" s="293"/>
      <c r="D24" s="293"/>
      <c r="E24" s="293"/>
      <c r="F24" s="293"/>
      <c r="G24" s="293"/>
      <c r="H24" s="293"/>
      <c r="I24" s="293"/>
      <c r="J24" s="293"/>
      <c r="K24" s="293"/>
      <c r="L24" s="293"/>
      <c r="M24" s="293"/>
      <c r="N24" s="145"/>
      <c r="O24" s="145"/>
      <c r="P24" s="145"/>
      <c r="Q24" s="145"/>
      <c r="R24" s="145"/>
      <c r="S24" s="145"/>
      <c r="T24" s="145"/>
      <c r="U24" s="145"/>
      <c r="V24" s="145"/>
      <c r="W24" s="145"/>
      <c r="X24" s="145"/>
      <c r="Y24" s="145"/>
      <c r="Z24" s="145"/>
      <c r="AA24" s="145"/>
      <c r="AB24" s="145"/>
    </row>
    <row r="25" spans="1:28" ht="18.75" customHeight="1" x14ac:dyDescent="0.25">
      <c r="A25" s="293" t="s">
        <v>602</v>
      </c>
      <c r="B25" s="293"/>
      <c r="C25" s="293"/>
      <c r="D25" s="293"/>
      <c r="E25" s="293"/>
      <c r="F25" s="293"/>
      <c r="G25" s="293"/>
      <c r="H25" s="293"/>
      <c r="I25" s="293"/>
      <c r="J25" s="293"/>
      <c r="K25" s="293"/>
      <c r="L25" s="293"/>
      <c r="M25" s="293"/>
      <c r="N25" s="145"/>
      <c r="O25" s="145"/>
      <c r="P25" s="145"/>
      <c r="Q25" s="145"/>
      <c r="R25" s="145"/>
      <c r="S25" s="145"/>
      <c r="T25" s="145"/>
      <c r="U25" s="145"/>
      <c r="V25" s="145"/>
      <c r="W25" s="145"/>
      <c r="X25" s="145"/>
      <c r="Y25" s="145"/>
      <c r="Z25" s="145"/>
      <c r="AA25" s="145"/>
      <c r="AB25" s="145"/>
    </row>
    <row r="26" spans="1:28" ht="13.5" customHeight="1" x14ac:dyDescent="0.2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row>
    <row r="27" spans="1:28" ht="13.5" customHeight="1" x14ac:dyDescent="0.25">
      <c r="A27" s="90" t="s">
        <v>194</v>
      </c>
      <c r="B27" s="92"/>
      <c r="C27" s="118"/>
      <c r="D27" s="119"/>
      <c r="E27" s="119"/>
      <c r="F27" s="119"/>
      <c r="G27" s="119"/>
      <c r="H27" s="119"/>
      <c r="I27" s="119"/>
      <c r="J27" s="119"/>
      <c r="K27" s="119"/>
      <c r="L27" s="119"/>
      <c r="M27" s="119"/>
      <c r="N27" s="93"/>
      <c r="O27" s="145"/>
      <c r="P27" s="145"/>
      <c r="Q27" s="145"/>
      <c r="R27" s="145"/>
      <c r="S27" s="145"/>
      <c r="T27" s="145"/>
      <c r="U27" s="145"/>
      <c r="V27" s="145"/>
      <c r="W27" s="145"/>
      <c r="X27" s="145"/>
      <c r="Y27" s="145"/>
      <c r="Z27" s="145"/>
      <c r="AA27" s="145"/>
      <c r="AB27" s="145"/>
    </row>
    <row r="28" spans="1:28" ht="61.5" customHeight="1" x14ac:dyDescent="0.25">
      <c r="A28" s="288"/>
      <c r="B28" s="288"/>
      <c r="C28" s="288"/>
      <c r="D28" s="288"/>
      <c r="E28" s="288"/>
      <c r="F28" s="288"/>
      <c r="G28" s="288"/>
      <c r="H28" s="288"/>
      <c r="I28" s="288"/>
      <c r="J28" s="288"/>
      <c r="K28" s="288"/>
      <c r="L28" s="288"/>
      <c r="M28" s="288"/>
      <c r="N28" s="146"/>
      <c r="O28" s="145"/>
      <c r="P28" s="145"/>
      <c r="Q28" s="145"/>
      <c r="R28" s="145"/>
      <c r="S28" s="145"/>
      <c r="T28" s="145"/>
      <c r="U28" s="145"/>
      <c r="V28" s="145"/>
      <c r="W28" s="145"/>
      <c r="X28" s="145"/>
      <c r="Y28" s="145"/>
      <c r="Z28" s="145"/>
      <c r="AA28" s="145"/>
      <c r="AB28" s="145"/>
    </row>
  </sheetData>
  <sheetProtection password="CA77" sheet="1" objects="1" scenarios="1" formatCells="0"/>
  <mergeCells count="29">
    <mergeCell ref="A3:M3"/>
    <mergeCell ref="C4:E4"/>
    <mergeCell ref="F4:G4"/>
    <mergeCell ref="H4:J4"/>
    <mergeCell ref="K4:M4"/>
    <mergeCell ref="C5:E5"/>
    <mergeCell ref="F5:G5"/>
    <mergeCell ref="H5:J5"/>
    <mergeCell ref="K5:M5"/>
    <mergeCell ref="C6:E6"/>
    <mergeCell ref="F6:G6"/>
    <mergeCell ref="H6:J6"/>
    <mergeCell ref="K6:M6"/>
    <mergeCell ref="C7:E7"/>
    <mergeCell ref="F7:G7"/>
    <mergeCell ref="H7:J7"/>
    <mergeCell ref="K7:M7"/>
    <mergeCell ref="A9:B9"/>
    <mergeCell ref="B17:G17"/>
    <mergeCell ref="H17:M17"/>
    <mergeCell ref="B18:G18"/>
    <mergeCell ref="H18:M18"/>
    <mergeCell ref="B19:G19"/>
    <mergeCell ref="H19:M19"/>
    <mergeCell ref="A22:M22"/>
    <mergeCell ref="A23:M23"/>
    <mergeCell ref="A24:M24"/>
    <mergeCell ref="A25:M25"/>
    <mergeCell ref="A28:M28"/>
  </mergeCells>
  <printOptions horizontalCentered="1"/>
  <pageMargins left="0.23622047244094491" right="0.23622047244094491" top="0.55118110236220474" bottom="0.27559055118110237" header="0.27559055118110237" footer="0.51181102362204722"/>
  <pageSetup scale="95" firstPageNumber="0" orientation="landscape" horizontalDpi="300" verticalDpi="300" r:id="rId1"/>
  <headerFooter>
    <oddHeader>&amp;R&amp;"Verdana,Normal"&amp;7 21</oddHeader>
  </headerFooter>
  <rowBreaks count="1" manualBreakCount="1">
    <brk id="1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MK26"/>
  <sheetViews>
    <sheetView showGridLines="0" showRowColHeaders="0" topLeftCell="A16" zoomScaleNormal="100" workbookViewId="0">
      <selection activeCell="C20" sqref="C20"/>
    </sheetView>
  </sheetViews>
  <sheetFormatPr defaultRowHeight="13.2" x14ac:dyDescent="0.25"/>
  <cols>
    <col min="1" max="1" width="8.5546875" style="22" customWidth="1"/>
    <col min="2" max="2" width="62" style="22" customWidth="1"/>
    <col min="3" max="3" width="21" style="22" customWidth="1"/>
    <col min="4" max="5" width="8.109375" style="22" customWidth="1"/>
    <col min="6"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IF(Validação!E90="Preenchido","","Mensagem: " &amp; Validação!E90 &amp; "! " &amp; Validação!E91)</f>
        <v/>
      </c>
      <c r="B2" s="67"/>
      <c r="C2" s="67"/>
      <c r="D2" s="68"/>
      <c r="E2" s="68"/>
      <c r="F2" s="68"/>
      <c r="G2" s="128"/>
      <c r="H2" s="128"/>
      <c r="I2" s="128"/>
      <c r="J2" s="128"/>
      <c r="K2" s="128"/>
      <c r="M2" s="128"/>
      <c r="P2" s="127"/>
      <c r="Q2" s="128"/>
    </row>
    <row r="3" spans="1:17" ht="87" customHeight="1" x14ac:dyDescent="0.25">
      <c r="A3" s="233" t="s">
        <v>603</v>
      </c>
      <c r="B3" s="168" t="s">
        <v>604</v>
      </c>
      <c r="C3" s="171" t="s">
        <v>442</v>
      </c>
      <c r="D3" s="145"/>
      <c r="E3" s="145"/>
      <c r="F3" s="145"/>
      <c r="G3" s="145"/>
      <c r="H3" s="145"/>
      <c r="I3" s="145"/>
      <c r="J3" s="145"/>
      <c r="K3" s="145"/>
      <c r="L3" s="145"/>
      <c r="M3" s="145"/>
      <c r="N3" s="145"/>
      <c r="O3" s="145"/>
      <c r="P3" s="145"/>
      <c r="Q3" s="145"/>
    </row>
    <row r="4" spans="1:17" ht="22.5" customHeight="1" x14ac:dyDescent="0.25">
      <c r="A4" s="218" t="s">
        <v>605</v>
      </c>
      <c r="B4" s="205" t="s">
        <v>606</v>
      </c>
      <c r="C4" s="229">
        <v>912.88</v>
      </c>
      <c r="D4" s="83">
        <f t="shared" ref="D4:D11" si="0">IF(C4="",1,0)</f>
        <v>0</v>
      </c>
      <c r="E4" s="83">
        <f>SUM(D4,D5,D6,D7,D8,D9,D10,D11)</f>
        <v>0</v>
      </c>
      <c r="F4" s="73" t="str">
        <f>IF(AND(C11="",'Ausências Trabalho'!N9&lt;&gt;0),"ALERTA","OK")</f>
        <v>OK</v>
      </c>
      <c r="G4" s="145"/>
      <c r="H4" s="145"/>
      <c r="I4" s="145"/>
      <c r="J4" s="145"/>
      <c r="K4" s="145"/>
      <c r="L4" s="145"/>
      <c r="M4" s="145"/>
      <c r="N4" s="145"/>
      <c r="O4" s="145"/>
      <c r="P4" s="145"/>
      <c r="Q4" s="145"/>
    </row>
    <row r="5" spans="1:17" ht="22.5" customHeight="1" x14ac:dyDescent="0.25">
      <c r="A5" s="218" t="s">
        <v>607</v>
      </c>
      <c r="B5" s="205" t="s">
        <v>608</v>
      </c>
      <c r="C5" s="229">
        <v>1474.2</v>
      </c>
      <c r="D5" s="83">
        <f t="shared" si="0"/>
        <v>0</v>
      </c>
      <c r="E5" s="73"/>
      <c r="F5" s="145"/>
      <c r="G5" s="145"/>
      <c r="H5" s="145"/>
      <c r="I5" s="145"/>
      <c r="J5" s="145"/>
      <c r="K5" s="145"/>
      <c r="L5" s="145"/>
      <c r="M5" s="145"/>
      <c r="N5" s="145"/>
      <c r="O5" s="145"/>
      <c r="P5" s="145"/>
      <c r="Q5" s="145"/>
    </row>
    <row r="6" spans="1:17" ht="22.5" customHeight="1" x14ac:dyDescent="0.25">
      <c r="A6" s="218" t="s">
        <v>609</v>
      </c>
      <c r="B6" s="205" t="s">
        <v>610</v>
      </c>
      <c r="C6" s="229">
        <v>0</v>
      </c>
      <c r="D6" s="83">
        <f t="shared" si="0"/>
        <v>0</v>
      </c>
      <c r="E6" s="73"/>
      <c r="F6" s="145"/>
      <c r="G6" s="145"/>
      <c r="H6" s="145"/>
      <c r="I6" s="145"/>
      <c r="J6" s="145"/>
      <c r="K6" s="145"/>
      <c r="L6" s="145"/>
      <c r="M6" s="145"/>
      <c r="N6" s="145"/>
      <c r="O6" s="145"/>
      <c r="P6" s="145"/>
      <c r="Q6" s="145"/>
    </row>
    <row r="7" spans="1:17" ht="22.5" customHeight="1" x14ac:dyDescent="0.25">
      <c r="A7" s="218" t="s">
        <v>611</v>
      </c>
      <c r="B7" s="205" t="s">
        <v>612</v>
      </c>
      <c r="C7" s="229">
        <v>0</v>
      </c>
      <c r="D7" s="83">
        <f t="shared" si="0"/>
        <v>0</v>
      </c>
      <c r="E7" s="73"/>
      <c r="F7" s="145"/>
      <c r="G7" s="145"/>
      <c r="H7" s="145"/>
      <c r="I7" s="145"/>
      <c r="J7" s="145"/>
      <c r="K7" s="145"/>
      <c r="L7" s="145"/>
      <c r="M7" s="145"/>
      <c r="N7" s="145"/>
      <c r="O7" s="145"/>
      <c r="P7" s="145"/>
      <c r="Q7" s="145"/>
    </row>
    <row r="8" spans="1:17" ht="22.5" customHeight="1" x14ac:dyDescent="0.25">
      <c r="A8" s="218" t="s">
        <v>613</v>
      </c>
      <c r="B8" s="205" t="s">
        <v>614</v>
      </c>
      <c r="C8" s="229">
        <v>0</v>
      </c>
      <c r="D8" s="83">
        <f t="shared" si="0"/>
        <v>0</v>
      </c>
      <c r="E8" s="73"/>
      <c r="F8" s="145"/>
      <c r="G8" s="145"/>
      <c r="H8" s="145"/>
      <c r="I8" s="145"/>
      <c r="J8" s="145"/>
      <c r="K8" s="145"/>
      <c r="L8" s="145"/>
      <c r="M8" s="145"/>
      <c r="N8" s="145"/>
      <c r="O8" s="145"/>
      <c r="P8" s="145"/>
      <c r="Q8" s="145"/>
    </row>
    <row r="9" spans="1:17" ht="22.5" customHeight="1" x14ac:dyDescent="0.25">
      <c r="A9" s="218" t="s">
        <v>615</v>
      </c>
      <c r="B9" s="205" t="s">
        <v>616</v>
      </c>
      <c r="C9" s="229">
        <v>0</v>
      </c>
      <c r="D9" s="83">
        <f t="shared" si="0"/>
        <v>0</v>
      </c>
      <c r="E9" s="73"/>
      <c r="F9" s="145"/>
      <c r="G9" s="145"/>
      <c r="H9" s="145"/>
      <c r="I9" s="145"/>
      <c r="J9" s="145"/>
      <c r="K9" s="145"/>
      <c r="L9" s="145"/>
      <c r="M9" s="145"/>
      <c r="N9" s="145"/>
      <c r="O9" s="145"/>
      <c r="P9" s="145"/>
      <c r="Q9" s="145"/>
    </row>
    <row r="10" spans="1:17" ht="22.5" customHeight="1" x14ac:dyDescent="0.25">
      <c r="A10" s="218" t="s">
        <v>617</v>
      </c>
      <c r="B10" s="205" t="s">
        <v>618</v>
      </c>
      <c r="C10" s="229">
        <v>0</v>
      </c>
      <c r="D10" s="83">
        <f t="shared" si="0"/>
        <v>0</v>
      </c>
      <c r="E10" s="73"/>
      <c r="F10" s="145"/>
      <c r="G10" s="145"/>
      <c r="H10" s="145"/>
      <c r="I10" s="145"/>
      <c r="J10" s="145"/>
      <c r="K10" s="145"/>
      <c r="L10" s="145"/>
      <c r="M10" s="145"/>
      <c r="N10" s="145"/>
      <c r="O10" s="145"/>
      <c r="P10" s="145"/>
      <c r="Q10" s="145"/>
    </row>
    <row r="11" spans="1:17" ht="22.5" customHeight="1" x14ac:dyDescent="0.25">
      <c r="A11" s="216" t="s">
        <v>619</v>
      </c>
      <c r="B11" s="210" t="s">
        <v>340</v>
      </c>
      <c r="C11" s="230">
        <v>0</v>
      </c>
      <c r="D11" s="83">
        <f t="shared" si="0"/>
        <v>0</v>
      </c>
      <c r="E11" s="73"/>
      <c r="F11" s="145"/>
      <c r="G11" s="145"/>
      <c r="H11" s="145"/>
      <c r="I11" s="145"/>
      <c r="J11" s="145"/>
      <c r="K11" s="145"/>
      <c r="L11" s="145"/>
      <c r="M11" s="145"/>
      <c r="N11" s="145"/>
      <c r="O11" s="145"/>
      <c r="P11" s="145"/>
      <c r="Q11" s="145"/>
    </row>
    <row r="12" spans="1:17" ht="22.5" customHeight="1" x14ac:dyDescent="0.25">
      <c r="A12" s="67" t="str">
        <f>IF(Validação!E93="Preenchido","","Mensagem: " &amp; Validação!E93 &amp; "! " &amp; Validação!E94)</f>
        <v/>
      </c>
      <c r="B12" s="201"/>
      <c r="C12" s="201"/>
      <c r="D12" s="73"/>
      <c r="E12" s="73"/>
      <c r="F12" s="145"/>
      <c r="G12" s="145"/>
      <c r="H12" s="145"/>
      <c r="I12" s="145"/>
      <c r="J12" s="145"/>
      <c r="K12" s="145"/>
      <c r="L12" s="145"/>
      <c r="M12" s="145"/>
      <c r="N12" s="145"/>
      <c r="O12" s="145"/>
      <c r="P12" s="145"/>
      <c r="Q12" s="145"/>
    </row>
    <row r="13" spans="1:17" ht="22.5" customHeight="1" x14ac:dyDescent="0.25">
      <c r="A13" s="233" t="s">
        <v>620</v>
      </c>
      <c r="B13" s="211" t="s">
        <v>621</v>
      </c>
      <c r="C13" s="212" t="s">
        <v>442</v>
      </c>
      <c r="D13" s="83"/>
      <c r="E13" s="73"/>
      <c r="F13" s="145"/>
      <c r="G13" s="145"/>
      <c r="H13" s="145"/>
      <c r="I13" s="145"/>
      <c r="J13" s="145"/>
      <c r="K13" s="145"/>
      <c r="L13" s="145"/>
      <c r="M13" s="145"/>
      <c r="N13" s="145"/>
      <c r="O13" s="145"/>
      <c r="P13" s="145"/>
      <c r="Q13" s="145"/>
    </row>
    <row r="14" spans="1:17" ht="22.5" customHeight="1" x14ac:dyDescent="0.25">
      <c r="A14" s="218" t="s">
        <v>622</v>
      </c>
      <c r="B14" s="205" t="s">
        <v>623</v>
      </c>
      <c r="C14" s="229">
        <v>0</v>
      </c>
      <c r="D14" s="83">
        <f t="shared" ref="D14:D20" si="1">IF(C14="",1,0)</f>
        <v>0</v>
      </c>
      <c r="E14" s="83">
        <f>SUM(D14,D15,D16,D17,D18,D19,D20)</f>
        <v>0</v>
      </c>
      <c r="F14" s="145"/>
      <c r="G14" s="145"/>
      <c r="H14" s="145"/>
      <c r="I14" s="145"/>
      <c r="J14" s="145"/>
      <c r="K14" s="145"/>
      <c r="L14" s="145"/>
      <c r="M14" s="145"/>
      <c r="N14" s="145"/>
      <c r="O14" s="145"/>
      <c r="P14" s="145"/>
      <c r="Q14" s="145"/>
    </row>
    <row r="15" spans="1:17" ht="22.5" customHeight="1" x14ac:dyDescent="0.25">
      <c r="A15" s="218" t="s">
        <v>624</v>
      </c>
      <c r="B15" s="205" t="s">
        <v>625</v>
      </c>
      <c r="C15" s="229">
        <v>0</v>
      </c>
      <c r="D15" s="83">
        <f t="shared" si="1"/>
        <v>0</v>
      </c>
      <c r="E15" s="73"/>
      <c r="F15" s="145"/>
      <c r="G15" s="145"/>
      <c r="H15" s="145"/>
      <c r="I15" s="145"/>
      <c r="J15" s="145"/>
      <c r="K15" s="145"/>
      <c r="L15" s="145"/>
      <c r="M15" s="145"/>
      <c r="N15" s="145"/>
      <c r="O15" s="145"/>
      <c r="P15" s="145"/>
      <c r="Q15" s="145"/>
    </row>
    <row r="16" spans="1:17" ht="22.5" customHeight="1" x14ac:dyDescent="0.25">
      <c r="A16" s="218" t="s">
        <v>626</v>
      </c>
      <c r="B16" s="205" t="s">
        <v>627</v>
      </c>
      <c r="C16" s="229">
        <v>0</v>
      </c>
      <c r="D16" s="83">
        <f t="shared" si="1"/>
        <v>0</v>
      </c>
      <c r="E16" s="73"/>
      <c r="F16" s="145"/>
      <c r="G16" s="145"/>
      <c r="H16" s="145"/>
      <c r="I16" s="145"/>
      <c r="J16" s="145"/>
      <c r="K16" s="145"/>
      <c r="L16" s="145"/>
      <c r="M16" s="145"/>
      <c r="N16" s="145"/>
      <c r="O16" s="145"/>
      <c r="P16" s="145"/>
      <c r="Q16" s="145"/>
    </row>
    <row r="17" spans="1:17" ht="22.5" customHeight="1" x14ac:dyDescent="0.25">
      <c r="A17" s="218" t="s">
        <v>628</v>
      </c>
      <c r="B17" s="205" t="s">
        <v>629</v>
      </c>
      <c r="C17" s="229">
        <v>0</v>
      </c>
      <c r="D17" s="83">
        <f t="shared" si="1"/>
        <v>0</v>
      </c>
      <c r="E17" s="73"/>
      <c r="F17" s="145"/>
      <c r="G17" s="145"/>
      <c r="H17" s="145"/>
      <c r="I17" s="145"/>
      <c r="J17" s="145"/>
      <c r="K17" s="145"/>
      <c r="L17" s="145"/>
      <c r="M17" s="145"/>
      <c r="N17" s="145"/>
      <c r="O17" s="145"/>
      <c r="P17" s="145"/>
      <c r="Q17" s="145"/>
    </row>
    <row r="18" spans="1:17" ht="22.5" customHeight="1" x14ac:dyDescent="0.25">
      <c r="A18" s="218" t="s">
        <v>630</v>
      </c>
      <c r="B18" s="205" t="s">
        <v>631</v>
      </c>
      <c r="C18" s="229">
        <v>0</v>
      </c>
      <c r="D18" s="83">
        <f t="shared" si="1"/>
        <v>0</v>
      </c>
      <c r="E18" s="73"/>
      <c r="F18" s="145"/>
      <c r="G18" s="145"/>
      <c r="H18" s="145"/>
      <c r="I18" s="145"/>
      <c r="J18" s="145"/>
      <c r="K18" s="145"/>
      <c r="L18" s="145"/>
      <c r="M18" s="145"/>
      <c r="N18" s="145"/>
      <c r="O18" s="145"/>
      <c r="P18" s="145"/>
      <c r="Q18" s="145"/>
    </row>
    <row r="19" spans="1:17" ht="22.5" customHeight="1" x14ac:dyDescent="0.25">
      <c r="A19" s="218" t="s">
        <v>632</v>
      </c>
      <c r="B19" s="205" t="s">
        <v>633</v>
      </c>
      <c r="C19" s="229">
        <v>0</v>
      </c>
      <c r="D19" s="83">
        <f t="shared" si="1"/>
        <v>0</v>
      </c>
      <c r="E19" s="73"/>
      <c r="F19" s="145"/>
      <c r="G19" s="145"/>
      <c r="H19" s="145"/>
      <c r="I19" s="145"/>
      <c r="J19" s="145"/>
      <c r="K19" s="145"/>
      <c r="L19" s="145"/>
      <c r="M19" s="145"/>
      <c r="N19" s="145"/>
      <c r="O19" s="145"/>
      <c r="P19" s="145"/>
      <c r="Q19" s="145"/>
    </row>
    <row r="20" spans="1:17" ht="22.5" customHeight="1" x14ac:dyDescent="0.25">
      <c r="A20" s="216" t="s">
        <v>634</v>
      </c>
      <c r="B20" s="210" t="s">
        <v>340</v>
      </c>
      <c r="C20" s="230">
        <v>0</v>
      </c>
      <c r="D20" s="83">
        <f t="shared" si="1"/>
        <v>0</v>
      </c>
      <c r="E20" s="73"/>
      <c r="F20" s="145"/>
      <c r="G20" s="145"/>
      <c r="H20" s="145"/>
      <c r="I20" s="145"/>
      <c r="J20" s="145"/>
      <c r="K20" s="145"/>
      <c r="L20" s="145"/>
      <c r="M20" s="145"/>
      <c r="N20" s="145"/>
      <c r="O20" s="145"/>
      <c r="P20" s="145"/>
      <c r="Q20" s="145"/>
    </row>
    <row r="22" spans="1:17" ht="13.5" customHeight="1" x14ac:dyDescent="0.25">
      <c r="A22" s="90" t="s">
        <v>635</v>
      </c>
      <c r="B22" s="90"/>
      <c r="C22" s="91"/>
      <c r="D22" s="91"/>
      <c r="E22" s="91"/>
      <c r="F22" s="91"/>
      <c r="G22" s="91"/>
      <c r="H22" s="91"/>
      <c r="I22" s="91"/>
      <c r="J22" s="91"/>
      <c r="K22" s="91"/>
      <c r="L22" s="91"/>
      <c r="M22" s="92"/>
      <c r="N22" s="93"/>
      <c r="O22" s="73"/>
      <c r="P22" s="85"/>
      <c r="Q22" s="73"/>
    </row>
    <row r="23" spans="1:17" ht="13.5" customHeight="1" x14ac:dyDescent="0.25">
      <c r="A23" s="307"/>
      <c r="B23" s="307"/>
      <c r="C23" s="307"/>
      <c r="D23" s="172" t="str">
        <f>IF(OR(AND(C11&lt;&gt;0,A23=""),AND(C20&lt;&gt;0,A23="")),"ERRO","OK")</f>
        <v>OK</v>
      </c>
      <c r="E23" s="173"/>
      <c r="F23" s="173"/>
      <c r="G23" s="173"/>
      <c r="H23" s="173"/>
      <c r="I23" s="173"/>
      <c r="J23" s="173"/>
      <c r="K23" s="173"/>
      <c r="L23" s="173"/>
      <c r="M23" s="173"/>
      <c r="N23" s="109"/>
      <c r="O23" s="145"/>
      <c r="P23" s="85"/>
      <c r="Q23" s="73"/>
    </row>
    <row r="24" spans="1:17" ht="13.5" customHeight="1" x14ac:dyDescent="0.25">
      <c r="A24" s="174"/>
      <c r="B24" s="174"/>
      <c r="C24" s="174"/>
      <c r="D24" s="175"/>
      <c r="E24" s="173"/>
      <c r="F24" s="173"/>
      <c r="G24" s="173"/>
      <c r="H24" s="173"/>
      <c r="I24" s="173"/>
      <c r="J24" s="173"/>
      <c r="K24" s="173"/>
      <c r="L24" s="173"/>
      <c r="M24" s="173"/>
      <c r="N24" s="109"/>
      <c r="O24" s="145"/>
      <c r="P24" s="85"/>
      <c r="Q24" s="73"/>
    </row>
    <row r="25" spans="1:17" ht="13.5" customHeight="1" x14ac:dyDescent="0.25">
      <c r="A25" s="90" t="s">
        <v>194</v>
      </c>
      <c r="B25" s="92"/>
      <c r="C25" s="118"/>
      <c r="D25" s="119"/>
      <c r="E25" s="119"/>
      <c r="F25" s="119"/>
      <c r="G25" s="119"/>
      <c r="H25" s="119"/>
      <c r="I25" s="119"/>
      <c r="J25" s="119"/>
      <c r="K25" s="119"/>
      <c r="L25" s="119"/>
      <c r="M25" s="119"/>
      <c r="N25" s="93"/>
      <c r="O25" s="145"/>
      <c r="P25" s="145"/>
      <c r="Q25" s="145"/>
    </row>
    <row r="26" spans="1:17" ht="61.5" customHeight="1" x14ac:dyDescent="0.25">
      <c r="A26" s="288"/>
      <c r="B26" s="288"/>
      <c r="C26" s="288"/>
      <c r="D26" s="146"/>
      <c r="E26" s="146"/>
      <c r="F26" s="146"/>
      <c r="G26" s="146"/>
      <c r="H26" s="146"/>
      <c r="I26" s="146"/>
      <c r="J26" s="146"/>
      <c r="K26" s="146"/>
      <c r="L26" s="146"/>
      <c r="M26" s="146"/>
      <c r="N26" s="146"/>
      <c r="O26" s="145"/>
      <c r="P26" s="145"/>
      <c r="Q26" s="145"/>
    </row>
  </sheetData>
  <sheetProtection password="CA77" sheet="1" objects="1" scenarios="1" formatCells="0"/>
  <mergeCells count="2">
    <mergeCell ref="A23:C23"/>
    <mergeCell ref="A26:C26"/>
  </mergeCells>
  <printOptions horizontalCentered="1"/>
  <pageMargins left="0.23611111111111099" right="0.23611111111111099" top="0.57013888888888897" bottom="0.27986111111111101" header="0.27986111111111101" footer="0.51180555555555496"/>
  <pageSetup scale="97" firstPageNumber="0" orientation="landscape" horizontalDpi="300" verticalDpi="300"/>
  <headerFooter>
    <oddHeader>&amp;R&amp;"Verdana,Normal"&amp;7 22</oddHeader>
  </headerFooter>
  <rowBreaks count="1" manualBreakCount="1">
    <brk id="12"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MK25"/>
  <sheetViews>
    <sheetView showGridLines="0" showRowColHeaders="0" zoomScaleNormal="100" workbookViewId="0">
      <selection activeCell="C22" sqref="C22"/>
    </sheetView>
  </sheetViews>
  <sheetFormatPr defaultRowHeight="13.2" x14ac:dyDescent="0.25"/>
  <cols>
    <col min="1" max="1" width="8.5546875" style="22" customWidth="1"/>
    <col min="2" max="2" width="62" style="22" customWidth="1"/>
    <col min="3" max="3" width="21" style="22" customWidth="1"/>
    <col min="4" max="5" width="8.109375" style="22" customWidth="1"/>
    <col min="6" max="6" width="9.109375" style="22" customWidth="1"/>
    <col min="7" max="7" width="10.5546875" style="22" customWidth="1"/>
    <col min="8"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IF(Validação!E96="Preenchido","","Mensagem: " &amp; Validação!E96 &amp; "! " &amp; Validação!E97)</f>
        <v/>
      </c>
      <c r="B2" s="67"/>
      <c r="C2" s="67"/>
      <c r="D2" s="68"/>
      <c r="E2" s="68"/>
      <c r="F2" s="68"/>
      <c r="G2" s="128"/>
      <c r="H2" s="128"/>
      <c r="I2" s="128"/>
      <c r="J2" s="128"/>
      <c r="K2" s="128"/>
      <c r="M2" s="128"/>
      <c r="P2" s="127"/>
      <c r="Q2" s="128"/>
    </row>
    <row r="3" spans="1:17" ht="87" customHeight="1" x14ac:dyDescent="0.25">
      <c r="A3" s="102" t="s">
        <v>636</v>
      </c>
      <c r="B3" s="319" t="s">
        <v>637</v>
      </c>
      <c r="C3" s="319"/>
      <c r="D3" s="145"/>
      <c r="E3" s="145"/>
      <c r="F3" s="145"/>
      <c r="G3" s="145"/>
      <c r="H3" s="145"/>
      <c r="I3" s="145"/>
      <c r="J3" s="145"/>
      <c r="K3" s="145"/>
      <c r="L3" s="145"/>
      <c r="M3" s="145"/>
      <c r="N3" s="145"/>
      <c r="O3" s="145"/>
      <c r="P3" s="145"/>
      <c r="Q3" s="145"/>
    </row>
    <row r="4" spans="1:17" ht="22.5" customHeight="1" x14ac:dyDescent="0.25">
      <c r="A4" s="233" t="s">
        <v>638</v>
      </c>
      <c r="B4" s="320" t="s">
        <v>639</v>
      </c>
      <c r="C4" s="320"/>
      <c r="D4" s="73"/>
      <c r="E4" s="73"/>
      <c r="F4" s="73"/>
      <c r="G4" s="145"/>
      <c r="H4" s="145"/>
      <c r="I4" s="145"/>
      <c r="J4" s="145"/>
      <c r="K4" s="145"/>
      <c r="L4" s="145"/>
      <c r="M4" s="145"/>
      <c r="N4" s="145"/>
      <c r="O4" s="145"/>
      <c r="P4" s="145"/>
      <c r="Q4" s="145"/>
    </row>
    <row r="5" spans="1:17" ht="22.5" customHeight="1" x14ac:dyDescent="0.25">
      <c r="A5" s="216" t="s">
        <v>640</v>
      </c>
      <c r="B5" s="210" t="s">
        <v>641</v>
      </c>
      <c r="C5" s="232">
        <v>97</v>
      </c>
      <c r="D5" s="83">
        <f>IF(C5="",1,0)</f>
        <v>0</v>
      </c>
      <c r="E5" s="83" t="str">
        <f>IF(AND('Horas Não Trabalhadas'!N6&lt;&gt;0,C5=0),"ERRO","OK")</f>
        <v>OK</v>
      </c>
      <c r="F5" s="73"/>
      <c r="G5" s="145"/>
      <c r="H5" s="145"/>
      <c r="I5" s="145"/>
      <c r="J5" s="145"/>
      <c r="K5" s="145"/>
      <c r="L5" s="145"/>
      <c r="M5" s="145"/>
      <c r="N5" s="145"/>
      <c r="O5" s="145"/>
      <c r="P5" s="145"/>
      <c r="Q5" s="145"/>
    </row>
    <row r="6" spans="1:17" ht="22.5" customHeight="1" x14ac:dyDescent="0.25">
      <c r="A6" s="67" t="str">
        <f>IF(Validação!E99="Preenchido","","Mensagem: " &amp; Validação!E99 &amp; "! " &amp; Validação!E100)</f>
        <v/>
      </c>
      <c r="B6" s="201"/>
      <c r="C6" s="201"/>
      <c r="D6" s="73"/>
      <c r="E6" s="73"/>
      <c r="F6" s="145"/>
      <c r="G6" s="145"/>
      <c r="H6" s="145"/>
      <c r="I6" s="145"/>
      <c r="J6" s="145"/>
      <c r="K6" s="145"/>
      <c r="L6" s="145"/>
      <c r="M6" s="145"/>
      <c r="N6" s="145"/>
      <c r="O6" s="145"/>
      <c r="P6" s="145"/>
      <c r="Q6" s="145"/>
    </row>
    <row r="7" spans="1:17" ht="22.5" customHeight="1" x14ac:dyDescent="0.25">
      <c r="A7" s="233" t="s">
        <v>642</v>
      </c>
      <c r="B7" s="320" t="s">
        <v>643</v>
      </c>
      <c r="C7" s="320"/>
      <c r="D7" s="83"/>
      <c r="E7" s="73"/>
      <c r="F7" s="73"/>
      <c r="G7" s="145"/>
      <c r="H7" s="145"/>
      <c r="I7" s="145"/>
      <c r="J7" s="145"/>
      <c r="K7" s="145"/>
      <c r="L7" s="145"/>
      <c r="M7" s="145"/>
      <c r="N7" s="145"/>
      <c r="O7" s="145"/>
      <c r="P7" s="145"/>
      <c r="Q7" s="145"/>
    </row>
    <row r="8" spans="1:17" ht="22.5" customHeight="1" x14ac:dyDescent="0.25">
      <c r="A8" s="218" t="s">
        <v>644</v>
      </c>
      <c r="B8" s="205" t="s">
        <v>645</v>
      </c>
      <c r="C8" s="236">
        <v>0</v>
      </c>
      <c r="D8" s="83">
        <f>IF(C8="",1,0)</f>
        <v>0</v>
      </c>
      <c r="E8" s="83">
        <f>SUM(D8,D9)</f>
        <v>0</v>
      </c>
      <c r="F8" s="73"/>
      <c r="G8" s="145"/>
      <c r="H8" s="145"/>
      <c r="I8" s="145"/>
      <c r="J8" s="145"/>
      <c r="K8" s="145"/>
      <c r="L8" s="145"/>
      <c r="M8" s="145"/>
      <c r="N8" s="145"/>
      <c r="O8" s="145"/>
      <c r="P8" s="145"/>
      <c r="Q8" s="145"/>
    </row>
    <row r="9" spans="1:17" ht="22.5" customHeight="1" x14ac:dyDescent="0.25">
      <c r="A9" s="216" t="s">
        <v>646</v>
      </c>
      <c r="B9" s="210" t="s">
        <v>647</v>
      </c>
      <c r="C9" s="232">
        <v>0</v>
      </c>
      <c r="D9" s="83">
        <f>IF(C9="",1,0)</f>
        <v>0</v>
      </c>
      <c r="E9" s="73"/>
      <c r="F9" s="73"/>
      <c r="G9" s="145"/>
      <c r="H9" s="145"/>
      <c r="I9" s="145"/>
      <c r="J9" s="145"/>
      <c r="K9" s="145"/>
      <c r="L9" s="145"/>
      <c r="M9" s="145"/>
      <c r="N9" s="145"/>
      <c r="O9" s="145"/>
      <c r="P9" s="145"/>
      <c r="Q9" s="145"/>
    </row>
    <row r="10" spans="1:17" ht="22.5" customHeight="1" x14ac:dyDescent="0.25">
      <c r="A10" s="67" t="str">
        <f>IF(Validação!E102="Preenchido","","Mensagem: " &amp; Validação!E102 &amp; "! " &amp; Validação!E103)</f>
        <v/>
      </c>
      <c r="B10" s="201"/>
      <c r="C10" s="201"/>
      <c r="D10" s="73"/>
      <c r="E10" s="73"/>
      <c r="F10" s="145"/>
      <c r="G10" s="145"/>
      <c r="H10" s="145"/>
      <c r="I10" s="145"/>
      <c r="J10" s="145"/>
      <c r="K10" s="145"/>
      <c r="L10" s="145"/>
      <c r="M10" s="145"/>
      <c r="N10" s="145"/>
      <c r="O10" s="145"/>
      <c r="P10" s="145"/>
      <c r="Q10" s="145"/>
    </row>
    <row r="11" spans="1:17" ht="22.5" customHeight="1" x14ac:dyDescent="0.25">
      <c r="A11" s="233" t="s">
        <v>648</v>
      </c>
      <c r="B11" s="320" t="s">
        <v>649</v>
      </c>
      <c r="C11" s="320"/>
      <c r="D11" s="83"/>
      <c r="E11" s="73"/>
      <c r="F11" s="73"/>
      <c r="G11" s="145"/>
      <c r="H11" s="145"/>
      <c r="I11" s="145"/>
      <c r="J11" s="145"/>
      <c r="K11" s="145"/>
      <c r="L11" s="145"/>
      <c r="M11" s="145"/>
      <c r="N11" s="145"/>
      <c r="O11" s="145"/>
      <c r="P11" s="145"/>
      <c r="Q11" s="145"/>
    </row>
    <row r="12" spans="1:17" ht="22.5" customHeight="1" x14ac:dyDescent="0.25">
      <c r="A12" s="218" t="s">
        <v>650</v>
      </c>
      <c r="B12" s="205" t="s">
        <v>651</v>
      </c>
      <c r="C12" s="236">
        <v>0</v>
      </c>
      <c r="D12" s="83">
        <f>IF(C12="",1,0)</f>
        <v>0</v>
      </c>
      <c r="E12" s="83">
        <f>SUM(D12,D13,D14)</f>
        <v>0</v>
      </c>
      <c r="F12" s="83" t="str">
        <f>IF(C14&gt;(C12+C13),"ERRO","OK")</f>
        <v>OK</v>
      </c>
      <c r="G12" s="145"/>
      <c r="H12" s="145"/>
      <c r="I12" s="145"/>
      <c r="J12" s="145"/>
      <c r="K12" s="145"/>
      <c r="L12" s="145"/>
      <c r="M12" s="145"/>
      <c r="N12" s="145"/>
      <c r="O12" s="145"/>
      <c r="P12" s="145"/>
      <c r="Q12" s="145"/>
    </row>
    <row r="13" spans="1:17" ht="22.5" customHeight="1" x14ac:dyDescent="0.25">
      <c r="A13" s="218" t="s">
        <v>652</v>
      </c>
      <c r="B13" s="205" t="s">
        <v>653</v>
      </c>
      <c r="C13" s="236">
        <v>0</v>
      </c>
      <c r="D13" s="83">
        <f>IF(C13="",1,0)</f>
        <v>0</v>
      </c>
      <c r="E13" s="73"/>
      <c r="F13" s="73"/>
      <c r="G13" s="126"/>
      <c r="H13" s="145"/>
      <c r="I13" s="145"/>
      <c r="J13" s="145"/>
      <c r="K13" s="145"/>
      <c r="L13" s="145"/>
      <c r="M13" s="145"/>
      <c r="N13" s="145"/>
      <c r="O13" s="145"/>
      <c r="P13" s="145"/>
      <c r="Q13" s="145"/>
    </row>
    <row r="14" spans="1:17" ht="22.5" customHeight="1" x14ac:dyDescent="0.25">
      <c r="A14" s="216" t="s">
        <v>654</v>
      </c>
      <c r="B14" s="210" t="s">
        <v>655</v>
      </c>
      <c r="C14" s="232">
        <v>0</v>
      </c>
      <c r="D14" s="83">
        <f>IF(C14="",1,0)</f>
        <v>0</v>
      </c>
      <c r="E14" s="73"/>
      <c r="F14" s="73"/>
      <c r="G14" s="145"/>
      <c r="H14" s="145"/>
      <c r="I14" s="145"/>
      <c r="J14" s="145"/>
      <c r="K14" s="145"/>
      <c r="L14" s="145"/>
      <c r="M14" s="145"/>
      <c r="N14" s="145"/>
      <c r="O14" s="145"/>
      <c r="P14" s="145"/>
      <c r="Q14" s="145"/>
    </row>
    <row r="15" spans="1:17" ht="22.5" customHeight="1" x14ac:dyDescent="0.25">
      <c r="A15" s="68" t="str">
        <f>IF(Validação!E105="Preenchido","","Mensagem: " &amp; Validação!E105 &amp; "! " &amp; Validação!E106)</f>
        <v/>
      </c>
      <c r="B15" s="201"/>
      <c r="C15" s="201"/>
      <c r="D15" s="73"/>
      <c r="E15" s="73"/>
      <c r="F15" s="145"/>
      <c r="G15" s="145"/>
      <c r="H15" s="145"/>
      <c r="I15" s="145"/>
      <c r="J15" s="145"/>
      <c r="K15" s="145"/>
      <c r="L15" s="145"/>
      <c r="M15" s="145"/>
      <c r="N15" s="145"/>
      <c r="O15" s="145"/>
      <c r="P15" s="145"/>
      <c r="Q15" s="145"/>
    </row>
    <row r="16" spans="1:17" ht="22.5" customHeight="1" x14ac:dyDescent="0.25">
      <c r="A16" s="233" t="s">
        <v>656</v>
      </c>
      <c r="B16" s="211" t="s">
        <v>657</v>
      </c>
      <c r="C16" s="228">
        <f>SUM(C17:C22)</f>
        <v>0</v>
      </c>
      <c r="D16" s="83"/>
      <c r="E16" s="73"/>
      <c r="F16" s="73"/>
      <c r="G16" s="145"/>
      <c r="H16" s="145"/>
      <c r="I16" s="145"/>
      <c r="J16" s="145"/>
      <c r="K16" s="145"/>
      <c r="L16" s="145"/>
      <c r="M16" s="145"/>
      <c r="N16" s="145"/>
      <c r="O16" s="145"/>
      <c r="P16" s="145"/>
      <c r="Q16" s="145"/>
    </row>
    <row r="17" spans="1:17" ht="22.5" customHeight="1" x14ac:dyDescent="0.25">
      <c r="A17" s="218" t="s">
        <v>658</v>
      </c>
      <c r="B17" s="205" t="s">
        <v>659</v>
      </c>
      <c r="C17" s="236">
        <v>0</v>
      </c>
      <c r="D17" s="83">
        <f t="shared" ref="D17:D22" si="0">IF(C17="",1,0)</f>
        <v>0</v>
      </c>
      <c r="E17" s="83">
        <f>SUM(D17,D18,D19,D20,D21,D22)</f>
        <v>0</v>
      </c>
      <c r="F17" s="83" t="str">
        <f>IF((C12+C13-C14)&lt;&gt;C16,"ERRO","OK")</f>
        <v>OK</v>
      </c>
      <c r="G17" s="145"/>
      <c r="H17" s="145"/>
      <c r="I17" s="145"/>
      <c r="J17" s="145"/>
      <c r="K17" s="145"/>
      <c r="L17" s="145"/>
      <c r="M17" s="145"/>
      <c r="N17" s="145"/>
      <c r="O17" s="145"/>
      <c r="P17" s="145"/>
      <c r="Q17" s="145"/>
    </row>
    <row r="18" spans="1:17" ht="22.5" customHeight="1" x14ac:dyDescent="0.25">
      <c r="A18" s="218" t="s">
        <v>660</v>
      </c>
      <c r="B18" s="205" t="s">
        <v>661</v>
      </c>
      <c r="C18" s="236">
        <v>0</v>
      </c>
      <c r="D18" s="83">
        <f t="shared" si="0"/>
        <v>0</v>
      </c>
      <c r="E18" s="73"/>
      <c r="F18" s="73"/>
      <c r="G18" s="145"/>
      <c r="H18" s="145"/>
      <c r="I18" s="145"/>
      <c r="J18" s="145"/>
      <c r="K18" s="145"/>
      <c r="L18" s="145"/>
      <c r="M18" s="145"/>
      <c r="N18" s="145"/>
      <c r="O18" s="145"/>
      <c r="P18" s="145"/>
      <c r="Q18" s="145"/>
    </row>
    <row r="19" spans="1:17" ht="22.5" customHeight="1" x14ac:dyDescent="0.25">
      <c r="A19" s="218" t="s">
        <v>662</v>
      </c>
      <c r="B19" s="205" t="s">
        <v>663</v>
      </c>
      <c r="C19" s="236">
        <v>0</v>
      </c>
      <c r="D19" s="83">
        <f t="shared" si="0"/>
        <v>0</v>
      </c>
      <c r="E19" s="73"/>
      <c r="F19" s="73"/>
      <c r="G19" s="145"/>
      <c r="H19" s="145"/>
      <c r="I19" s="145"/>
      <c r="J19" s="145"/>
      <c r="K19" s="145"/>
      <c r="L19" s="145"/>
      <c r="M19" s="145"/>
      <c r="N19" s="145"/>
      <c r="O19" s="145"/>
      <c r="P19" s="145"/>
      <c r="Q19" s="145"/>
    </row>
    <row r="20" spans="1:17" ht="22.5" customHeight="1" x14ac:dyDescent="0.25">
      <c r="A20" s="218" t="s">
        <v>664</v>
      </c>
      <c r="B20" s="205" t="s">
        <v>665</v>
      </c>
      <c r="C20" s="236">
        <v>0</v>
      </c>
      <c r="D20" s="83">
        <f t="shared" si="0"/>
        <v>0</v>
      </c>
      <c r="E20" s="73"/>
      <c r="F20" s="73"/>
      <c r="G20" s="145"/>
      <c r="H20" s="145"/>
      <c r="I20" s="145"/>
      <c r="J20" s="145"/>
      <c r="K20" s="145"/>
      <c r="L20" s="145"/>
      <c r="M20" s="145"/>
      <c r="N20" s="145"/>
      <c r="O20" s="145"/>
      <c r="P20" s="145"/>
      <c r="Q20" s="145"/>
    </row>
    <row r="21" spans="1:17" ht="22.5" customHeight="1" x14ac:dyDescent="0.25">
      <c r="A21" s="218" t="s">
        <v>666</v>
      </c>
      <c r="B21" s="205" t="s">
        <v>667</v>
      </c>
      <c r="C21" s="236">
        <v>0</v>
      </c>
      <c r="D21" s="83">
        <f t="shared" si="0"/>
        <v>0</v>
      </c>
      <c r="E21" s="73"/>
      <c r="F21" s="73"/>
      <c r="G21" s="145"/>
      <c r="H21" s="145"/>
      <c r="I21" s="145"/>
      <c r="J21" s="145"/>
      <c r="K21" s="145"/>
      <c r="L21" s="145"/>
      <c r="M21" s="145"/>
      <c r="N21" s="145"/>
      <c r="O21" s="145"/>
      <c r="P21" s="145"/>
      <c r="Q21" s="145"/>
    </row>
    <row r="22" spans="1:17" ht="22.5" customHeight="1" x14ac:dyDescent="0.25">
      <c r="A22" s="216" t="s">
        <v>668</v>
      </c>
      <c r="B22" s="210" t="s">
        <v>669</v>
      </c>
      <c r="C22" s="232">
        <v>0</v>
      </c>
      <c r="D22" s="83">
        <f t="shared" si="0"/>
        <v>0</v>
      </c>
      <c r="E22" s="73"/>
      <c r="F22" s="73"/>
      <c r="G22" s="145"/>
      <c r="H22" s="145"/>
      <c r="I22" s="145"/>
      <c r="J22" s="145"/>
      <c r="K22" s="145"/>
      <c r="L22" s="145"/>
      <c r="M22" s="145"/>
      <c r="N22" s="145"/>
      <c r="O22" s="145"/>
      <c r="P22" s="145"/>
      <c r="Q22" s="145"/>
    </row>
    <row r="24" spans="1:17" ht="13.5" customHeight="1" x14ac:dyDescent="0.25">
      <c r="A24" s="90" t="s">
        <v>194</v>
      </c>
      <c r="B24" s="92"/>
      <c r="C24" s="118"/>
      <c r="D24" s="119"/>
      <c r="E24" s="119"/>
      <c r="F24" s="119"/>
      <c r="G24" s="119"/>
      <c r="H24" s="119"/>
      <c r="I24" s="119"/>
      <c r="J24" s="119"/>
      <c r="K24" s="119"/>
      <c r="L24" s="119"/>
      <c r="M24" s="119"/>
      <c r="N24" s="93"/>
      <c r="O24" s="145"/>
      <c r="P24" s="145"/>
      <c r="Q24" s="145"/>
    </row>
    <row r="25" spans="1:17" ht="61.5" customHeight="1" x14ac:dyDescent="0.25">
      <c r="A25" s="321"/>
      <c r="B25" s="321"/>
      <c r="C25" s="321"/>
      <c r="D25" s="146"/>
      <c r="E25" s="146"/>
      <c r="F25" s="146"/>
      <c r="G25" s="146"/>
      <c r="H25" s="146"/>
      <c r="I25" s="146"/>
      <c r="J25" s="146"/>
      <c r="K25" s="146"/>
      <c r="L25" s="146"/>
      <c r="M25" s="146"/>
      <c r="N25" s="146"/>
      <c r="O25" s="145"/>
      <c r="P25" s="145"/>
      <c r="Q25" s="145"/>
    </row>
  </sheetData>
  <sheetProtection password="CA77" sheet="1" objects="1" scenarios="1" formatCells="0"/>
  <mergeCells count="5">
    <mergeCell ref="B3:C3"/>
    <mergeCell ref="B4:C4"/>
    <mergeCell ref="B7:C7"/>
    <mergeCell ref="B11:C11"/>
    <mergeCell ref="A25:C25"/>
  </mergeCells>
  <printOptions horizontalCentered="1"/>
  <pageMargins left="0.23611111111111099" right="0.23611111111111099" top="0.52847222222222201" bottom="0.29027777777777802" header="0.27986111111111101" footer="0.51180555555555496"/>
  <pageSetup firstPageNumber="0" orientation="landscape" horizontalDpi="300" verticalDpi="300" r:id="rId1"/>
  <headerFooter>
    <oddHeader>&amp;R&amp;"Verdana,Normal"&amp;7 23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MK44"/>
  <sheetViews>
    <sheetView showGridLines="0" showRowColHeaders="0" topLeftCell="A13" zoomScaleNormal="100" workbookViewId="0"/>
  </sheetViews>
  <sheetFormatPr defaultRowHeight="13.2" x14ac:dyDescent="0.25"/>
  <cols>
    <col min="1" max="1" width="8.5546875" style="22" customWidth="1"/>
    <col min="2" max="2" width="22.44140625" style="22" customWidth="1"/>
    <col min="3" max="14" width="7.6640625" style="22" customWidth="1"/>
    <col min="15" max="16" width="8.109375" style="22" customWidth="1"/>
    <col min="17"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IF(Validação!E108="Preenchido","","Mensagem: " &amp; Validação!E108 &amp; "! " &amp; Validação!E109)</f>
        <v/>
      </c>
      <c r="B2" s="67"/>
      <c r="C2" s="67"/>
      <c r="D2" s="67"/>
      <c r="E2" s="67"/>
      <c r="F2" s="67"/>
      <c r="G2" s="128"/>
      <c r="H2" s="128"/>
      <c r="I2" s="128"/>
      <c r="J2" s="128"/>
      <c r="K2" s="128"/>
      <c r="M2" s="128"/>
      <c r="P2" s="127"/>
      <c r="Q2" s="128"/>
    </row>
    <row r="3" spans="1:17" ht="87" customHeight="1" x14ac:dyDescent="0.25">
      <c r="A3" s="233" t="s">
        <v>670</v>
      </c>
      <c r="B3" s="287" t="s">
        <v>671</v>
      </c>
      <c r="C3" s="287"/>
      <c r="D3" s="70" t="s">
        <v>219</v>
      </c>
      <c r="E3" s="71" t="s">
        <v>134</v>
      </c>
      <c r="F3" s="70" t="s">
        <v>220</v>
      </c>
      <c r="G3" s="70" t="s">
        <v>221</v>
      </c>
      <c r="H3" s="70" t="s">
        <v>176</v>
      </c>
      <c r="I3" s="70" t="s">
        <v>177</v>
      </c>
      <c r="J3" s="70" t="s">
        <v>139</v>
      </c>
      <c r="K3" s="70" t="s">
        <v>140</v>
      </c>
      <c r="L3" s="70" t="s">
        <v>141</v>
      </c>
      <c r="M3" s="70" t="s">
        <v>142</v>
      </c>
      <c r="N3" s="72" t="s">
        <v>143</v>
      </c>
      <c r="O3" s="145"/>
      <c r="P3" s="145"/>
      <c r="Q3" s="145"/>
    </row>
    <row r="4" spans="1:17" ht="13.5" customHeight="1" x14ac:dyDescent="0.25">
      <c r="A4" s="279" t="s">
        <v>672</v>
      </c>
      <c r="B4" s="280" t="s">
        <v>673</v>
      </c>
      <c r="C4" s="74" t="s">
        <v>146</v>
      </c>
      <c r="D4" s="82">
        <v>0</v>
      </c>
      <c r="E4" s="82">
        <v>0</v>
      </c>
      <c r="F4" s="82">
        <v>0</v>
      </c>
      <c r="G4" s="82">
        <v>0</v>
      </c>
      <c r="H4" s="82">
        <v>0</v>
      </c>
      <c r="I4" s="82">
        <v>0</v>
      </c>
      <c r="J4" s="75">
        <v>0</v>
      </c>
      <c r="K4" s="75">
        <v>0</v>
      </c>
      <c r="L4" s="82">
        <v>0</v>
      </c>
      <c r="M4" s="82">
        <v>0</v>
      </c>
      <c r="N4" s="76">
        <f t="shared" ref="N4:N36" si="0">SUM(D4:M4)</f>
        <v>0</v>
      </c>
      <c r="O4" s="83">
        <f>IF(OR(D4="",E4="",F4="",G4="",H4="",I4="",J4="",K4="",L4="",M4="",D5="",E5="",F5="",G5="",H5="",I5="",J5="",K5="",L5="",M5=""),1,0)</f>
        <v>0</v>
      </c>
      <c r="P4" s="83">
        <f>SUM(O4,O7,O10,O13,O16,O19,O22,O25,O28,O31,O34)</f>
        <v>0</v>
      </c>
      <c r="Q4" s="145"/>
    </row>
    <row r="5" spans="1:17" ht="13.5" customHeight="1" x14ac:dyDescent="0.25">
      <c r="A5" s="279"/>
      <c r="B5" s="280"/>
      <c r="C5" s="77" t="s">
        <v>147</v>
      </c>
      <c r="D5" s="84">
        <v>0</v>
      </c>
      <c r="E5" s="84">
        <v>0</v>
      </c>
      <c r="F5" s="84">
        <v>0</v>
      </c>
      <c r="G5" s="84">
        <v>0</v>
      </c>
      <c r="H5" s="84">
        <v>0</v>
      </c>
      <c r="I5" s="84">
        <v>0</v>
      </c>
      <c r="J5" s="78">
        <v>0</v>
      </c>
      <c r="K5" s="78">
        <v>0</v>
      </c>
      <c r="L5" s="84">
        <v>0</v>
      </c>
      <c r="M5" s="84">
        <v>0</v>
      </c>
      <c r="N5" s="79">
        <f t="shared" si="0"/>
        <v>0</v>
      </c>
      <c r="O5" s="85"/>
      <c r="P5" s="73"/>
      <c r="Q5" s="145"/>
    </row>
    <row r="6" spans="1:17" ht="13.5" customHeight="1" x14ac:dyDescent="0.25">
      <c r="A6" s="279"/>
      <c r="B6" s="280"/>
      <c r="C6" s="80" t="s">
        <v>148</v>
      </c>
      <c r="D6" s="80">
        <f t="shared" ref="D6:M6" si="1">SUM(D4:D5)</f>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81">
        <f t="shared" si="0"/>
        <v>0</v>
      </c>
      <c r="O6" s="85"/>
      <c r="P6" s="73"/>
      <c r="Q6" s="145"/>
    </row>
    <row r="7" spans="1:17" ht="13.5" customHeight="1" x14ac:dyDescent="0.25">
      <c r="A7" s="279" t="s">
        <v>674</v>
      </c>
      <c r="B7" s="280" t="s">
        <v>675</v>
      </c>
      <c r="C7" s="74" t="s">
        <v>146</v>
      </c>
      <c r="D7" s="82">
        <v>0</v>
      </c>
      <c r="E7" s="82">
        <v>0</v>
      </c>
      <c r="F7" s="82">
        <v>0</v>
      </c>
      <c r="G7" s="82">
        <v>0</v>
      </c>
      <c r="H7" s="82">
        <v>0</v>
      </c>
      <c r="I7" s="82">
        <v>0</v>
      </c>
      <c r="J7" s="75">
        <v>0</v>
      </c>
      <c r="K7" s="75">
        <v>0</v>
      </c>
      <c r="L7" s="82">
        <v>0</v>
      </c>
      <c r="M7" s="82">
        <v>0</v>
      </c>
      <c r="N7" s="76">
        <f t="shared" si="0"/>
        <v>0</v>
      </c>
      <c r="O7" s="83">
        <f>IF(OR(D7="",E7="",F7="",G7="",H7="",I7="",J7="",K7="",L7="",M7="",D8="",E8="",F8="",G8="",H8="",I8="",J8="",K8="",L8="",M8=""),1,0)</f>
        <v>0</v>
      </c>
      <c r="P7" s="83"/>
      <c r="Q7" s="145"/>
    </row>
    <row r="8" spans="1:17" ht="13.5" customHeight="1" x14ac:dyDescent="0.25">
      <c r="A8" s="279"/>
      <c r="B8" s="280"/>
      <c r="C8" s="77" t="s">
        <v>147</v>
      </c>
      <c r="D8" s="84">
        <v>0</v>
      </c>
      <c r="E8" s="84">
        <v>0</v>
      </c>
      <c r="F8" s="84">
        <v>0</v>
      </c>
      <c r="G8" s="84">
        <v>0</v>
      </c>
      <c r="H8" s="84">
        <v>0</v>
      </c>
      <c r="I8" s="84">
        <v>0</v>
      </c>
      <c r="J8" s="78">
        <v>0</v>
      </c>
      <c r="K8" s="78">
        <v>0</v>
      </c>
      <c r="L8" s="84">
        <v>0</v>
      </c>
      <c r="M8" s="84">
        <v>0</v>
      </c>
      <c r="N8" s="79">
        <f t="shared" si="0"/>
        <v>0</v>
      </c>
      <c r="O8" s="85"/>
      <c r="P8" s="85"/>
      <c r="Q8" s="145"/>
    </row>
    <row r="9" spans="1:17" ht="13.5" customHeight="1" x14ac:dyDescent="0.25">
      <c r="A9" s="279"/>
      <c r="B9" s="280"/>
      <c r="C9" s="80" t="s">
        <v>148</v>
      </c>
      <c r="D9" s="80">
        <f t="shared" ref="D9:M9" si="2">SUM(D8,D7)</f>
        <v>0</v>
      </c>
      <c r="E9" s="80">
        <f t="shared" si="2"/>
        <v>0</v>
      </c>
      <c r="F9" s="80">
        <f t="shared" si="2"/>
        <v>0</v>
      </c>
      <c r="G9" s="80">
        <f t="shared" si="2"/>
        <v>0</v>
      </c>
      <c r="H9" s="80">
        <f t="shared" si="2"/>
        <v>0</v>
      </c>
      <c r="I9" s="80">
        <f t="shared" si="2"/>
        <v>0</v>
      </c>
      <c r="J9" s="80">
        <f t="shared" si="2"/>
        <v>0</v>
      </c>
      <c r="K9" s="80">
        <f t="shared" si="2"/>
        <v>0</v>
      </c>
      <c r="L9" s="80">
        <f t="shared" si="2"/>
        <v>0</v>
      </c>
      <c r="M9" s="80">
        <f t="shared" si="2"/>
        <v>0</v>
      </c>
      <c r="N9" s="81">
        <f t="shared" si="0"/>
        <v>0</v>
      </c>
      <c r="O9" s="85"/>
      <c r="P9" s="85"/>
      <c r="Q9" s="145"/>
    </row>
    <row r="10" spans="1:17" ht="13.5" customHeight="1" x14ac:dyDescent="0.25">
      <c r="A10" s="279" t="s">
        <v>676</v>
      </c>
      <c r="B10" s="280" t="s">
        <v>677</v>
      </c>
      <c r="C10" s="74" t="s">
        <v>146</v>
      </c>
      <c r="D10" s="82">
        <v>0</v>
      </c>
      <c r="E10" s="82">
        <v>0</v>
      </c>
      <c r="F10" s="82">
        <v>0</v>
      </c>
      <c r="G10" s="82">
        <v>0</v>
      </c>
      <c r="H10" s="82">
        <v>0</v>
      </c>
      <c r="I10" s="82">
        <v>0</v>
      </c>
      <c r="J10" s="75">
        <v>0</v>
      </c>
      <c r="K10" s="75">
        <v>0</v>
      </c>
      <c r="L10" s="82">
        <v>0</v>
      </c>
      <c r="M10" s="82">
        <v>0</v>
      </c>
      <c r="N10" s="76">
        <f t="shared" si="0"/>
        <v>0</v>
      </c>
      <c r="O10" s="83">
        <f>IF(OR(D10="",E10="",F10="",G10="",H10="",I10="",J10="",K10="",L10="",M10="",D11="",E11="",F11="",G11="",H11="",I11="",J11="",K11="",L11="",M11=""),1,0)</f>
        <v>0</v>
      </c>
      <c r="P10" s="85"/>
      <c r="Q10" s="145"/>
    </row>
    <row r="11" spans="1:17" ht="13.5" customHeight="1" x14ac:dyDescent="0.25">
      <c r="A11" s="279"/>
      <c r="B11" s="280"/>
      <c r="C11" s="77" t="s">
        <v>147</v>
      </c>
      <c r="D11" s="84">
        <v>0</v>
      </c>
      <c r="E11" s="84">
        <v>0</v>
      </c>
      <c r="F11" s="84">
        <v>0</v>
      </c>
      <c r="G11" s="84">
        <v>0</v>
      </c>
      <c r="H11" s="84">
        <v>0</v>
      </c>
      <c r="I11" s="84">
        <v>0</v>
      </c>
      <c r="J11" s="78">
        <v>0</v>
      </c>
      <c r="K11" s="78">
        <v>0</v>
      </c>
      <c r="L11" s="84">
        <v>0</v>
      </c>
      <c r="M11" s="84">
        <v>0</v>
      </c>
      <c r="N11" s="79">
        <f t="shared" si="0"/>
        <v>0</v>
      </c>
      <c r="O11" s="85"/>
      <c r="P11" s="85"/>
      <c r="Q11" s="145"/>
    </row>
    <row r="12" spans="1:17" ht="13.5" customHeight="1" x14ac:dyDescent="0.25">
      <c r="A12" s="279"/>
      <c r="B12" s="280"/>
      <c r="C12" s="80" t="s">
        <v>148</v>
      </c>
      <c r="D12" s="80">
        <f t="shared" ref="D12:M12" si="3">SUM(D11,D10)</f>
        <v>0</v>
      </c>
      <c r="E12" s="80">
        <f t="shared" si="3"/>
        <v>0</v>
      </c>
      <c r="F12" s="80">
        <f t="shared" si="3"/>
        <v>0</v>
      </c>
      <c r="G12" s="80">
        <f t="shared" si="3"/>
        <v>0</v>
      </c>
      <c r="H12" s="80">
        <f t="shared" si="3"/>
        <v>0</v>
      </c>
      <c r="I12" s="80">
        <f t="shared" si="3"/>
        <v>0</v>
      </c>
      <c r="J12" s="80">
        <f t="shared" si="3"/>
        <v>0</v>
      </c>
      <c r="K12" s="80">
        <f t="shared" si="3"/>
        <v>0</v>
      </c>
      <c r="L12" s="80">
        <f t="shared" si="3"/>
        <v>0</v>
      </c>
      <c r="M12" s="80">
        <f t="shared" si="3"/>
        <v>0</v>
      </c>
      <c r="N12" s="81">
        <f t="shared" si="0"/>
        <v>0</v>
      </c>
      <c r="O12" s="85"/>
      <c r="P12" s="85"/>
      <c r="Q12" s="145"/>
    </row>
    <row r="13" spans="1:17" ht="13.5" customHeight="1" x14ac:dyDescent="0.25">
      <c r="A13" s="279" t="s">
        <v>678</v>
      </c>
      <c r="B13" s="280" t="s">
        <v>679</v>
      </c>
      <c r="C13" s="74" t="s">
        <v>146</v>
      </c>
      <c r="D13" s="82">
        <v>0</v>
      </c>
      <c r="E13" s="82">
        <v>0</v>
      </c>
      <c r="F13" s="82">
        <v>0</v>
      </c>
      <c r="G13" s="82">
        <v>0</v>
      </c>
      <c r="H13" s="82">
        <v>0</v>
      </c>
      <c r="I13" s="82">
        <v>0</v>
      </c>
      <c r="J13" s="75">
        <v>0</v>
      </c>
      <c r="K13" s="75">
        <v>0</v>
      </c>
      <c r="L13" s="82">
        <v>0</v>
      </c>
      <c r="M13" s="82">
        <v>0</v>
      </c>
      <c r="N13" s="76">
        <f t="shared" si="0"/>
        <v>0</v>
      </c>
      <c r="O13" s="83">
        <f>IF(OR(D13="",E13="",F13="",G13="",H13="",I13="",J13="",K13="",L13="",M13="",D14="",E14="",F14="",G14="",H14="",I14="",J14="",K14="",L14="",M14=""),1,0)</f>
        <v>0</v>
      </c>
      <c r="P13" s="73"/>
      <c r="Q13" s="145"/>
    </row>
    <row r="14" spans="1:17" ht="13.5" customHeight="1" x14ac:dyDescent="0.25">
      <c r="A14" s="279"/>
      <c r="B14" s="280"/>
      <c r="C14" s="77" t="s">
        <v>147</v>
      </c>
      <c r="D14" s="84">
        <v>0</v>
      </c>
      <c r="E14" s="84">
        <v>0</v>
      </c>
      <c r="F14" s="84">
        <v>0</v>
      </c>
      <c r="G14" s="84">
        <v>0</v>
      </c>
      <c r="H14" s="84">
        <v>0</v>
      </c>
      <c r="I14" s="84">
        <v>0</v>
      </c>
      <c r="J14" s="78">
        <v>0</v>
      </c>
      <c r="K14" s="78">
        <v>0</v>
      </c>
      <c r="L14" s="84">
        <v>0</v>
      </c>
      <c r="M14" s="84">
        <v>0</v>
      </c>
      <c r="N14" s="79">
        <f t="shared" si="0"/>
        <v>0</v>
      </c>
      <c r="O14" s="85"/>
      <c r="P14" s="73"/>
      <c r="Q14" s="145"/>
    </row>
    <row r="15" spans="1:17" ht="13.5" customHeight="1" x14ac:dyDescent="0.25">
      <c r="A15" s="279"/>
      <c r="B15" s="280"/>
      <c r="C15" s="80" t="s">
        <v>148</v>
      </c>
      <c r="D15" s="80">
        <f t="shared" ref="D15:M15" si="4">SUM(D14,D13)</f>
        <v>0</v>
      </c>
      <c r="E15" s="80">
        <f t="shared" si="4"/>
        <v>0</v>
      </c>
      <c r="F15" s="80">
        <f t="shared" si="4"/>
        <v>0</v>
      </c>
      <c r="G15" s="80">
        <f t="shared" si="4"/>
        <v>0</v>
      </c>
      <c r="H15" s="80">
        <f t="shared" si="4"/>
        <v>0</v>
      </c>
      <c r="I15" s="80">
        <f t="shared" si="4"/>
        <v>0</v>
      </c>
      <c r="J15" s="80">
        <f t="shared" si="4"/>
        <v>0</v>
      </c>
      <c r="K15" s="80">
        <f t="shared" si="4"/>
        <v>0</v>
      </c>
      <c r="L15" s="80">
        <f t="shared" si="4"/>
        <v>0</v>
      </c>
      <c r="M15" s="80">
        <f t="shared" si="4"/>
        <v>0</v>
      </c>
      <c r="N15" s="81">
        <f t="shared" si="0"/>
        <v>0</v>
      </c>
      <c r="O15" s="85"/>
      <c r="P15" s="73"/>
      <c r="Q15" s="145"/>
    </row>
    <row r="16" spans="1:17" ht="13.5" customHeight="1" x14ac:dyDescent="0.25">
      <c r="A16" s="279" t="s">
        <v>680</v>
      </c>
      <c r="B16" s="280" t="s">
        <v>681</v>
      </c>
      <c r="C16" s="74" t="s">
        <v>146</v>
      </c>
      <c r="D16" s="82">
        <v>0</v>
      </c>
      <c r="E16" s="82">
        <v>0</v>
      </c>
      <c r="F16" s="82">
        <v>0</v>
      </c>
      <c r="G16" s="82">
        <v>0</v>
      </c>
      <c r="H16" s="82">
        <v>0</v>
      </c>
      <c r="I16" s="82">
        <v>0</v>
      </c>
      <c r="J16" s="75">
        <v>0</v>
      </c>
      <c r="K16" s="75">
        <v>0</v>
      </c>
      <c r="L16" s="82">
        <v>0</v>
      </c>
      <c r="M16" s="82">
        <v>0</v>
      </c>
      <c r="N16" s="76">
        <f t="shared" si="0"/>
        <v>0</v>
      </c>
      <c r="O16" s="83">
        <f>IF(OR(D16="",E16="",F16="",G16="",H16="",I16="",J16="",K16="",L16="",M16="",D17="",E17="",F17="",G17="",H17="",I17="",J17="",K17="",L17="",M17=""),1,0)</f>
        <v>0</v>
      </c>
      <c r="P16" s="73"/>
      <c r="Q16" s="145"/>
    </row>
    <row r="17" spans="1:16" ht="13.5" customHeight="1" x14ac:dyDescent="0.25">
      <c r="A17" s="279"/>
      <c r="B17" s="280"/>
      <c r="C17" s="77"/>
      <c r="D17" s="84">
        <v>0</v>
      </c>
      <c r="E17" s="84">
        <v>0</v>
      </c>
      <c r="F17" s="84">
        <v>0</v>
      </c>
      <c r="G17" s="84">
        <v>0</v>
      </c>
      <c r="H17" s="84">
        <v>0</v>
      </c>
      <c r="I17" s="84">
        <v>0</v>
      </c>
      <c r="J17" s="78">
        <v>0</v>
      </c>
      <c r="K17" s="78">
        <v>0</v>
      </c>
      <c r="L17" s="84">
        <v>0</v>
      </c>
      <c r="M17" s="84">
        <v>0</v>
      </c>
      <c r="N17" s="79">
        <f t="shared" si="0"/>
        <v>0</v>
      </c>
      <c r="O17" s="85"/>
      <c r="P17" s="73"/>
    </row>
    <row r="18" spans="1:16" ht="13.5" customHeight="1" x14ac:dyDescent="0.25">
      <c r="A18" s="279"/>
      <c r="B18" s="280"/>
      <c r="C18" s="80" t="s">
        <v>148</v>
      </c>
      <c r="D18" s="80">
        <f t="shared" ref="D18:M18" si="5">SUM(D17,D16)</f>
        <v>0</v>
      </c>
      <c r="E18" s="80">
        <f t="shared" si="5"/>
        <v>0</v>
      </c>
      <c r="F18" s="80">
        <f t="shared" si="5"/>
        <v>0</v>
      </c>
      <c r="G18" s="80">
        <f t="shared" si="5"/>
        <v>0</v>
      </c>
      <c r="H18" s="80">
        <f t="shared" si="5"/>
        <v>0</v>
      </c>
      <c r="I18" s="80">
        <f t="shared" si="5"/>
        <v>0</v>
      </c>
      <c r="J18" s="80">
        <f t="shared" si="5"/>
        <v>0</v>
      </c>
      <c r="K18" s="80">
        <f t="shared" si="5"/>
        <v>0</v>
      </c>
      <c r="L18" s="80">
        <f t="shared" si="5"/>
        <v>0</v>
      </c>
      <c r="M18" s="80">
        <f t="shared" si="5"/>
        <v>0</v>
      </c>
      <c r="N18" s="81">
        <f t="shared" si="0"/>
        <v>0</v>
      </c>
      <c r="O18" s="85"/>
      <c r="P18" s="73"/>
    </row>
    <row r="19" spans="1:16" ht="13.5" customHeight="1" x14ac:dyDescent="0.25">
      <c r="A19" s="279" t="s">
        <v>682</v>
      </c>
      <c r="B19" s="280" t="s">
        <v>683</v>
      </c>
      <c r="C19" s="74" t="s">
        <v>146</v>
      </c>
      <c r="D19" s="82">
        <v>0</v>
      </c>
      <c r="E19" s="82">
        <v>0</v>
      </c>
      <c r="F19" s="82">
        <v>0</v>
      </c>
      <c r="G19" s="82">
        <v>0</v>
      </c>
      <c r="H19" s="82">
        <v>0</v>
      </c>
      <c r="I19" s="82">
        <v>0</v>
      </c>
      <c r="J19" s="75">
        <v>0</v>
      </c>
      <c r="K19" s="75">
        <v>0</v>
      </c>
      <c r="L19" s="82">
        <v>0</v>
      </c>
      <c r="M19" s="82">
        <v>0</v>
      </c>
      <c r="N19" s="76">
        <f t="shared" si="0"/>
        <v>0</v>
      </c>
      <c r="O19" s="83">
        <f>IF(OR(D19="",E19="",F19="",G19="",H19="",I19="",J19="",K19="",L19="",M19="",D20="",E20="",F20="",G20="",H20="",I20="",J20="",K20="",L20="",M20=""),1,0)</f>
        <v>0</v>
      </c>
      <c r="P19" s="73"/>
    </row>
    <row r="20" spans="1:16" ht="13.5" customHeight="1" x14ac:dyDescent="0.25">
      <c r="A20" s="279"/>
      <c r="B20" s="280"/>
      <c r="C20" s="77" t="s">
        <v>147</v>
      </c>
      <c r="D20" s="84">
        <v>0</v>
      </c>
      <c r="E20" s="84">
        <v>0</v>
      </c>
      <c r="F20" s="84">
        <v>0</v>
      </c>
      <c r="G20" s="84">
        <v>0</v>
      </c>
      <c r="H20" s="84">
        <v>0</v>
      </c>
      <c r="I20" s="84">
        <v>0</v>
      </c>
      <c r="J20" s="78">
        <v>0</v>
      </c>
      <c r="K20" s="78">
        <v>0</v>
      </c>
      <c r="L20" s="84">
        <v>0</v>
      </c>
      <c r="M20" s="84">
        <v>0</v>
      </c>
      <c r="N20" s="79">
        <f t="shared" si="0"/>
        <v>0</v>
      </c>
      <c r="O20" s="85"/>
      <c r="P20" s="73"/>
    </row>
    <row r="21" spans="1:16" ht="13.5" customHeight="1" x14ac:dyDescent="0.25">
      <c r="A21" s="279"/>
      <c r="B21" s="280"/>
      <c r="C21" s="80" t="s">
        <v>148</v>
      </c>
      <c r="D21" s="80">
        <f t="shared" ref="D21:M21" si="6">SUM(D19:D20)</f>
        <v>0</v>
      </c>
      <c r="E21" s="80">
        <f t="shared" si="6"/>
        <v>0</v>
      </c>
      <c r="F21" s="80">
        <f t="shared" si="6"/>
        <v>0</v>
      </c>
      <c r="G21" s="80">
        <f t="shared" si="6"/>
        <v>0</v>
      </c>
      <c r="H21" s="80">
        <f t="shared" si="6"/>
        <v>0</v>
      </c>
      <c r="I21" s="80">
        <f t="shared" si="6"/>
        <v>0</v>
      </c>
      <c r="J21" s="80">
        <f t="shared" si="6"/>
        <v>0</v>
      </c>
      <c r="K21" s="80">
        <f t="shared" si="6"/>
        <v>0</v>
      </c>
      <c r="L21" s="80">
        <f t="shared" si="6"/>
        <v>0</v>
      </c>
      <c r="M21" s="80">
        <f t="shared" si="6"/>
        <v>0</v>
      </c>
      <c r="N21" s="81">
        <f t="shared" si="0"/>
        <v>0</v>
      </c>
      <c r="O21" s="85"/>
      <c r="P21" s="73"/>
    </row>
    <row r="22" spans="1:16" ht="13.5" customHeight="1" x14ac:dyDescent="0.25">
      <c r="A22" s="279" t="s">
        <v>684</v>
      </c>
      <c r="B22" s="280" t="s">
        <v>685</v>
      </c>
      <c r="C22" s="74" t="s">
        <v>146</v>
      </c>
      <c r="D22" s="82">
        <v>2</v>
      </c>
      <c r="E22" s="82">
        <v>0</v>
      </c>
      <c r="F22" s="82">
        <v>2</v>
      </c>
      <c r="G22" s="82">
        <v>9</v>
      </c>
      <c r="H22" s="82">
        <v>0</v>
      </c>
      <c r="I22" s="82">
        <v>1</v>
      </c>
      <c r="J22" s="75">
        <v>0</v>
      </c>
      <c r="K22" s="75">
        <v>0</v>
      </c>
      <c r="L22" s="82">
        <v>40</v>
      </c>
      <c r="M22" s="82">
        <v>0</v>
      </c>
      <c r="N22" s="76">
        <f t="shared" si="0"/>
        <v>54</v>
      </c>
      <c r="O22" s="83">
        <f>IF(OR(D22="",E22="",F22="",G22="",H22="",I22="",J22="",K22="",L22="",M22="",D23="",E23="",F23="",G23="",H23="",I23="",J23="",K23="",L23="",M23=""),1,0)</f>
        <v>0</v>
      </c>
      <c r="P22" s="73"/>
    </row>
    <row r="23" spans="1:16" ht="13.5" customHeight="1" x14ac:dyDescent="0.25">
      <c r="A23" s="279"/>
      <c r="B23" s="280"/>
      <c r="C23" s="77" t="s">
        <v>147</v>
      </c>
      <c r="D23" s="84">
        <v>1</v>
      </c>
      <c r="E23" s="84">
        <v>3</v>
      </c>
      <c r="F23" s="84">
        <v>15</v>
      </c>
      <c r="G23" s="84">
        <v>15</v>
      </c>
      <c r="H23" s="84">
        <v>3</v>
      </c>
      <c r="I23" s="84">
        <v>0</v>
      </c>
      <c r="J23" s="78">
        <v>0</v>
      </c>
      <c r="K23" s="78">
        <v>0</v>
      </c>
      <c r="L23" s="84">
        <v>53</v>
      </c>
      <c r="M23" s="84">
        <v>0</v>
      </c>
      <c r="N23" s="79">
        <f t="shared" si="0"/>
        <v>90</v>
      </c>
      <c r="O23" s="85"/>
      <c r="P23" s="73"/>
    </row>
    <row r="24" spans="1:16" ht="13.5" customHeight="1" x14ac:dyDescent="0.25">
      <c r="A24" s="279"/>
      <c r="B24" s="280"/>
      <c r="C24" s="80" t="s">
        <v>148</v>
      </c>
      <c r="D24" s="80">
        <f t="shared" ref="D24:M24" si="7">SUM(D23,D22)</f>
        <v>3</v>
      </c>
      <c r="E24" s="80">
        <f t="shared" si="7"/>
        <v>3</v>
      </c>
      <c r="F24" s="80">
        <f t="shared" si="7"/>
        <v>17</v>
      </c>
      <c r="G24" s="80">
        <f t="shared" si="7"/>
        <v>24</v>
      </c>
      <c r="H24" s="80">
        <f t="shared" si="7"/>
        <v>3</v>
      </c>
      <c r="I24" s="80">
        <f t="shared" si="7"/>
        <v>1</v>
      </c>
      <c r="J24" s="80">
        <f t="shared" si="7"/>
        <v>0</v>
      </c>
      <c r="K24" s="80">
        <f t="shared" si="7"/>
        <v>0</v>
      </c>
      <c r="L24" s="80">
        <f t="shared" si="7"/>
        <v>93</v>
      </c>
      <c r="M24" s="80">
        <f t="shared" si="7"/>
        <v>0</v>
      </c>
      <c r="N24" s="81">
        <f t="shared" si="0"/>
        <v>144</v>
      </c>
      <c r="O24" s="85"/>
      <c r="P24" s="73"/>
    </row>
    <row r="25" spans="1:16" ht="13.5" customHeight="1" x14ac:dyDescent="0.25">
      <c r="A25" s="279" t="s">
        <v>686</v>
      </c>
      <c r="B25" s="280" t="s">
        <v>687</v>
      </c>
      <c r="C25" s="74" t="s">
        <v>146</v>
      </c>
      <c r="D25" s="82">
        <v>0</v>
      </c>
      <c r="E25" s="82">
        <v>0</v>
      </c>
      <c r="F25" s="82">
        <v>0</v>
      </c>
      <c r="G25" s="82">
        <v>0</v>
      </c>
      <c r="H25" s="82">
        <v>0</v>
      </c>
      <c r="I25" s="82">
        <v>0</v>
      </c>
      <c r="J25" s="75">
        <v>0</v>
      </c>
      <c r="K25" s="75">
        <v>0</v>
      </c>
      <c r="L25" s="82">
        <v>0</v>
      </c>
      <c r="M25" s="82">
        <v>0</v>
      </c>
      <c r="N25" s="76">
        <f t="shared" si="0"/>
        <v>0</v>
      </c>
      <c r="O25" s="83">
        <f>IF(OR(D25="",E25="",F25="",G25="",H25="",I25="",J25="",K25="",L25="",M25="",D26="",E26="",F26="",G26="",H26="",I26="",J26="",K26="",L26="",M26=""),1,0)</f>
        <v>0</v>
      </c>
      <c r="P25" s="73"/>
    </row>
    <row r="26" spans="1:16" ht="13.5" customHeight="1" x14ac:dyDescent="0.25">
      <c r="A26" s="279"/>
      <c r="B26" s="280"/>
      <c r="C26" s="77" t="s">
        <v>147</v>
      </c>
      <c r="D26" s="84">
        <v>0</v>
      </c>
      <c r="E26" s="84">
        <v>0</v>
      </c>
      <c r="F26" s="84">
        <v>0</v>
      </c>
      <c r="G26" s="84">
        <v>0</v>
      </c>
      <c r="H26" s="84">
        <v>0</v>
      </c>
      <c r="I26" s="84">
        <v>0</v>
      </c>
      <c r="J26" s="78">
        <v>0</v>
      </c>
      <c r="K26" s="78">
        <v>0</v>
      </c>
      <c r="L26" s="84">
        <v>0</v>
      </c>
      <c r="M26" s="84">
        <v>0</v>
      </c>
      <c r="N26" s="79">
        <f t="shared" si="0"/>
        <v>0</v>
      </c>
      <c r="O26" s="85"/>
      <c r="P26" s="73"/>
    </row>
    <row r="27" spans="1:16" ht="13.5" customHeight="1" x14ac:dyDescent="0.25">
      <c r="A27" s="279"/>
      <c r="B27" s="280"/>
      <c r="C27" s="80" t="s">
        <v>148</v>
      </c>
      <c r="D27" s="80">
        <f t="shared" ref="D27:M27" si="8">SUM(D26,D25)</f>
        <v>0</v>
      </c>
      <c r="E27" s="80">
        <f t="shared" si="8"/>
        <v>0</v>
      </c>
      <c r="F27" s="80">
        <f t="shared" si="8"/>
        <v>0</v>
      </c>
      <c r="G27" s="80">
        <f t="shared" si="8"/>
        <v>0</v>
      </c>
      <c r="H27" s="80">
        <f t="shared" si="8"/>
        <v>0</v>
      </c>
      <c r="I27" s="80">
        <f t="shared" si="8"/>
        <v>0</v>
      </c>
      <c r="J27" s="80">
        <f t="shared" si="8"/>
        <v>0</v>
      </c>
      <c r="K27" s="80">
        <f t="shared" si="8"/>
        <v>0</v>
      </c>
      <c r="L27" s="80">
        <f t="shared" si="8"/>
        <v>0</v>
      </c>
      <c r="M27" s="80">
        <f t="shared" si="8"/>
        <v>0</v>
      </c>
      <c r="N27" s="81">
        <f t="shared" si="0"/>
        <v>0</v>
      </c>
      <c r="O27" s="85"/>
      <c r="P27" s="73"/>
    </row>
    <row r="28" spans="1:16" ht="13.5" customHeight="1" x14ac:dyDescent="0.25">
      <c r="A28" s="279" t="s">
        <v>688</v>
      </c>
      <c r="B28" s="280" t="s">
        <v>689</v>
      </c>
      <c r="C28" s="74" t="s">
        <v>146</v>
      </c>
      <c r="D28" s="82">
        <v>0</v>
      </c>
      <c r="E28" s="82">
        <v>0</v>
      </c>
      <c r="F28" s="82">
        <v>0</v>
      </c>
      <c r="G28" s="82">
        <v>0</v>
      </c>
      <c r="H28" s="82">
        <v>0</v>
      </c>
      <c r="I28" s="82">
        <v>0</v>
      </c>
      <c r="J28" s="75">
        <v>0</v>
      </c>
      <c r="K28" s="75">
        <v>0</v>
      </c>
      <c r="L28" s="82">
        <v>0</v>
      </c>
      <c r="M28" s="82">
        <v>0</v>
      </c>
      <c r="N28" s="76">
        <f t="shared" si="0"/>
        <v>0</v>
      </c>
      <c r="O28" s="83">
        <f>IF(OR(D28="",E28="",F28="",G28="",H28="",I28="",J28="",K28="",L28="",M28="",D29="",E29="",F29="",G29="",H29="",I29="",J29="",K29="",L29="",M29=""),1,0)</f>
        <v>0</v>
      </c>
      <c r="P28" s="73"/>
    </row>
    <row r="29" spans="1:16" ht="13.5" customHeight="1" x14ac:dyDescent="0.25">
      <c r="A29" s="279"/>
      <c r="B29" s="280"/>
      <c r="C29" s="77" t="s">
        <v>147</v>
      </c>
      <c r="D29" s="84">
        <v>0</v>
      </c>
      <c r="E29" s="84">
        <v>0</v>
      </c>
      <c r="F29" s="84">
        <v>0</v>
      </c>
      <c r="G29" s="84">
        <v>0</v>
      </c>
      <c r="H29" s="84">
        <v>0</v>
      </c>
      <c r="I29" s="84">
        <v>0</v>
      </c>
      <c r="J29" s="78">
        <v>0</v>
      </c>
      <c r="K29" s="78">
        <v>0</v>
      </c>
      <c r="L29" s="84">
        <v>0</v>
      </c>
      <c r="M29" s="84">
        <v>0</v>
      </c>
      <c r="N29" s="79">
        <f t="shared" si="0"/>
        <v>0</v>
      </c>
      <c r="O29" s="85"/>
      <c r="P29" s="73"/>
    </row>
    <row r="30" spans="1:16" ht="13.5" customHeight="1" x14ac:dyDescent="0.25">
      <c r="A30" s="279"/>
      <c r="B30" s="280"/>
      <c r="C30" s="80" t="s">
        <v>148</v>
      </c>
      <c r="D30" s="80">
        <f t="shared" ref="D30:M30" si="9">SUM(D29,D28)</f>
        <v>0</v>
      </c>
      <c r="E30" s="80">
        <f t="shared" si="9"/>
        <v>0</v>
      </c>
      <c r="F30" s="80">
        <f t="shared" si="9"/>
        <v>0</v>
      </c>
      <c r="G30" s="80">
        <f t="shared" si="9"/>
        <v>0</v>
      </c>
      <c r="H30" s="80">
        <f t="shared" si="9"/>
        <v>0</v>
      </c>
      <c r="I30" s="80">
        <f t="shared" si="9"/>
        <v>0</v>
      </c>
      <c r="J30" s="80">
        <f t="shared" si="9"/>
        <v>0</v>
      </c>
      <c r="K30" s="80">
        <f t="shared" si="9"/>
        <v>0</v>
      </c>
      <c r="L30" s="80">
        <f t="shared" si="9"/>
        <v>0</v>
      </c>
      <c r="M30" s="80">
        <f t="shared" si="9"/>
        <v>0</v>
      </c>
      <c r="N30" s="81">
        <f t="shared" si="0"/>
        <v>0</v>
      </c>
      <c r="O30" s="85"/>
      <c r="P30" s="73"/>
    </row>
    <row r="31" spans="1:16" ht="13.5" customHeight="1" x14ac:dyDescent="0.25">
      <c r="A31" s="279" t="s">
        <v>690</v>
      </c>
      <c r="B31" s="280" t="s">
        <v>691</v>
      </c>
      <c r="C31" s="74" t="s">
        <v>146</v>
      </c>
      <c r="D31" s="82">
        <v>0</v>
      </c>
      <c r="E31" s="82">
        <v>0</v>
      </c>
      <c r="F31" s="82">
        <v>0</v>
      </c>
      <c r="G31" s="82">
        <v>0</v>
      </c>
      <c r="H31" s="82">
        <v>0</v>
      </c>
      <c r="I31" s="82">
        <v>0</v>
      </c>
      <c r="J31" s="75">
        <v>0</v>
      </c>
      <c r="K31" s="75">
        <v>0</v>
      </c>
      <c r="L31" s="82">
        <v>0</v>
      </c>
      <c r="M31" s="82">
        <v>0</v>
      </c>
      <c r="N31" s="76">
        <f t="shared" si="0"/>
        <v>0</v>
      </c>
      <c r="O31" s="83">
        <f>IF(OR(D31="",E31="",F31="",G31="",H31="",I31="",J31="",K31="",L31="",M31="",D32="",E32="",F32="",G32="",H32="",I32="",J32="",K32="",L32="",M32=""),1,0)</f>
        <v>0</v>
      </c>
      <c r="P31" s="73"/>
    </row>
    <row r="32" spans="1:16" ht="13.5" customHeight="1" x14ac:dyDescent="0.25">
      <c r="A32" s="279"/>
      <c r="B32" s="280"/>
      <c r="C32" s="77" t="s">
        <v>147</v>
      </c>
      <c r="D32" s="84">
        <v>0</v>
      </c>
      <c r="E32" s="84">
        <v>0</v>
      </c>
      <c r="F32" s="84">
        <v>0</v>
      </c>
      <c r="G32" s="84">
        <v>0</v>
      </c>
      <c r="H32" s="84">
        <v>0</v>
      </c>
      <c r="I32" s="84">
        <v>0</v>
      </c>
      <c r="J32" s="78">
        <v>0</v>
      </c>
      <c r="K32" s="78">
        <v>0</v>
      </c>
      <c r="L32" s="84">
        <v>0</v>
      </c>
      <c r="M32" s="84">
        <v>0</v>
      </c>
      <c r="N32" s="79">
        <f t="shared" si="0"/>
        <v>0</v>
      </c>
      <c r="O32" s="85"/>
      <c r="P32" s="73"/>
    </row>
    <row r="33" spans="1:28" ht="13.5" customHeight="1" x14ac:dyDescent="0.25">
      <c r="A33" s="279"/>
      <c r="B33" s="280"/>
      <c r="C33" s="80" t="s">
        <v>148</v>
      </c>
      <c r="D33" s="80">
        <f t="shared" ref="D33:M33" si="10">SUM(D32,D31)</f>
        <v>0</v>
      </c>
      <c r="E33" s="80">
        <f t="shared" si="10"/>
        <v>0</v>
      </c>
      <c r="F33" s="80">
        <f t="shared" si="10"/>
        <v>0</v>
      </c>
      <c r="G33" s="80">
        <f t="shared" si="10"/>
        <v>0</v>
      </c>
      <c r="H33" s="80">
        <f t="shared" si="10"/>
        <v>0</v>
      </c>
      <c r="I33" s="80">
        <f t="shared" si="10"/>
        <v>0</v>
      </c>
      <c r="J33" s="80">
        <f t="shared" si="10"/>
        <v>0</v>
      </c>
      <c r="K33" s="80">
        <f t="shared" si="10"/>
        <v>0</v>
      </c>
      <c r="L33" s="80">
        <f t="shared" si="10"/>
        <v>0</v>
      </c>
      <c r="M33" s="80">
        <f t="shared" si="10"/>
        <v>0</v>
      </c>
      <c r="N33" s="81">
        <f t="shared" si="0"/>
        <v>0</v>
      </c>
      <c r="O33" s="85"/>
      <c r="P33" s="73"/>
      <c r="Q33" s="145"/>
      <c r="R33" s="145"/>
      <c r="S33" s="145"/>
      <c r="T33" s="145"/>
      <c r="U33" s="145"/>
      <c r="V33" s="145"/>
      <c r="W33" s="145"/>
      <c r="X33" s="145"/>
      <c r="Y33" s="145"/>
      <c r="Z33" s="145"/>
      <c r="AA33" s="145"/>
      <c r="AB33" s="145"/>
    </row>
    <row r="34" spans="1:28" ht="13.5" customHeight="1" x14ac:dyDescent="0.25">
      <c r="A34" s="277" t="s">
        <v>692</v>
      </c>
      <c r="B34" s="278" t="s">
        <v>693</v>
      </c>
      <c r="C34" s="74" t="s">
        <v>146</v>
      </c>
      <c r="D34" s="82">
        <v>0</v>
      </c>
      <c r="E34" s="82">
        <v>0</v>
      </c>
      <c r="F34" s="82">
        <v>0</v>
      </c>
      <c r="G34" s="82">
        <v>0</v>
      </c>
      <c r="H34" s="82">
        <v>0</v>
      </c>
      <c r="I34" s="82">
        <v>0</v>
      </c>
      <c r="J34" s="75">
        <v>0</v>
      </c>
      <c r="K34" s="75">
        <v>0</v>
      </c>
      <c r="L34" s="82">
        <v>0</v>
      </c>
      <c r="M34" s="82">
        <v>0</v>
      </c>
      <c r="N34" s="76">
        <f t="shared" si="0"/>
        <v>0</v>
      </c>
      <c r="O34" s="83">
        <f>IF(OR(D34="",E34="",F34="",G34="",H34="",I34="",J34="",K34="",L34="",M34="",D35="",E35="",F35="",G35="",H35="",I35="",J35="",K35="",L35="",M35=""),1,0)</f>
        <v>0</v>
      </c>
      <c r="P34" s="73"/>
      <c r="Q34" s="145"/>
      <c r="R34" s="145"/>
      <c r="S34" s="145"/>
      <c r="T34" s="145"/>
      <c r="U34" s="145"/>
      <c r="V34" s="145"/>
      <c r="W34" s="145"/>
      <c r="X34" s="145"/>
      <c r="Y34" s="145"/>
      <c r="Z34" s="145"/>
      <c r="AA34" s="145"/>
      <c r="AB34" s="145"/>
    </row>
    <row r="35" spans="1:28" ht="13.5" customHeight="1" x14ac:dyDescent="0.25">
      <c r="A35" s="277"/>
      <c r="B35" s="278"/>
      <c r="C35" s="77" t="s">
        <v>147</v>
      </c>
      <c r="D35" s="84">
        <v>0</v>
      </c>
      <c r="E35" s="84">
        <v>0</v>
      </c>
      <c r="F35" s="84">
        <v>0</v>
      </c>
      <c r="G35" s="84">
        <v>0</v>
      </c>
      <c r="H35" s="84">
        <v>0</v>
      </c>
      <c r="I35" s="84">
        <v>0</v>
      </c>
      <c r="J35" s="78">
        <v>0</v>
      </c>
      <c r="K35" s="78">
        <v>0</v>
      </c>
      <c r="L35" s="84">
        <v>0</v>
      </c>
      <c r="M35" s="84">
        <v>0</v>
      </c>
      <c r="N35" s="79">
        <f t="shared" si="0"/>
        <v>0</v>
      </c>
      <c r="O35" s="94"/>
      <c r="P35" s="145"/>
      <c r="Q35" s="145"/>
      <c r="R35" s="145"/>
      <c r="S35" s="145"/>
      <c r="T35" s="145"/>
      <c r="U35" s="145"/>
      <c r="V35" s="145"/>
      <c r="W35" s="145"/>
      <c r="X35" s="145"/>
      <c r="Y35" s="145"/>
      <c r="Z35" s="145"/>
      <c r="AA35" s="145"/>
      <c r="AB35" s="145"/>
    </row>
    <row r="36" spans="1:28" ht="13.5" customHeight="1" x14ac:dyDescent="0.25">
      <c r="A36" s="277"/>
      <c r="B36" s="278"/>
      <c r="C36" s="98" t="s">
        <v>148</v>
      </c>
      <c r="D36" s="98">
        <f t="shared" ref="D36:M36" si="11">SUM(D35,D34)</f>
        <v>0</v>
      </c>
      <c r="E36" s="98">
        <f t="shared" si="11"/>
        <v>0</v>
      </c>
      <c r="F36" s="98">
        <f t="shared" si="11"/>
        <v>0</v>
      </c>
      <c r="G36" s="98">
        <f t="shared" si="11"/>
        <v>0</v>
      </c>
      <c r="H36" s="98">
        <f t="shared" si="11"/>
        <v>0</v>
      </c>
      <c r="I36" s="98">
        <f t="shared" si="11"/>
        <v>0</v>
      </c>
      <c r="J36" s="98">
        <f t="shared" si="11"/>
        <v>0</v>
      </c>
      <c r="K36" s="98">
        <f t="shared" si="11"/>
        <v>0</v>
      </c>
      <c r="L36" s="98">
        <f t="shared" si="11"/>
        <v>0</v>
      </c>
      <c r="M36" s="98">
        <f t="shared" si="11"/>
        <v>0</v>
      </c>
      <c r="N36" s="99">
        <f t="shared" si="0"/>
        <v>0</v>
      </c>
      <c r="O36" s="94"/>
      <c r="P36" s="145"/>
      <c r="Q36" s="145"/>
      <c r="R36" s="145"/>
      <c r="S36" s="145"/>
      <c r="T36" s="145"/>
      <c r="U36" s="145"/>
      <c r="V36" s="145"/>
      <c r="W36" s="145"/>
      <c r="X36" s="145"/>
      <c r="Y36" s="145"/>
      <c r="Z36" s="145"/>
      <c r="AA36" s="145"/>
      <c r="AB36" s="145"/>
    </row>
    <row r="37" spans="1:28" ht="13.5" customHeight="1" x14ac:dyDescent="0.25">
      <c r="A37" s="145"/>
      <c r="B37" s="145"/>
      <c r="C37" s="145"/>
      <c r="D37" s="129">
        <f t="shared" ref="D37:M37" si="12">SUM(D4,D7,D10,D13,D16,D19,D22,D25,D28,D31,D34)</f>
        <v>2</v>
      </c>
      <c r="E37" s="129">
        <f t="shared" si="12"/>
        <v>0</v>
      </c>
      <c r="F37" s="129">
        <f t="shared" si="12"/>
        <v>2</v>
      </c>
      <c r="G37" s="129">
        <f t="shared" si="12"/>
        <v>9</v>
      </c>
      <c r="H37" s="129">
        <f t="shared" si="12"/>
        <v>0</v>
      </c>
      <c r="I37" s="129">
        <f t="shared" si="12"/>
        <v>1</v>
      </c>
      <c r="J37" s="129">
        <f t="shared" si="12"/>
        <v>0</v>
      </c>
      <c r="K37" s="129">
        <f t="shared" si="12"/>
        <v>0</v>
      </c>
      <c r="L37" s="129">
        <f t="shared" si="12"/>
        <v>40</v>
      </c>
      <c r="M37" s="129">
        <f t="shared" si="12"/>
        <v>0</v>
      </c>
      <c r="N37" s="145"/>
      <c r="O37" s="145"/>
      <c r="P37" s="145"/>
      <c r="Q37" s="145"/>
      <c r="R37" s="145"/>
      <c r="S37" s="145"/>
      <c r="T37" s="145"/>
      <c r="U37" s="145"/>
      <c r="V37" s="145"/>
      <c r="W37" s="145"/>
      <c r="X37" s="145"/>
      <c r="Y37" s="145"/>
      <c r="Z37" s="145"/>
      <c r="AA37" s="145"/>
      <c r="AB37" s="145"/>
    </row>
    <row r="38" spans="1:28" x14ac:dyDescent="0.25">
      <c r="A38" s="145"/>
      <c r="B38" s="145"/>
      <c r="C38" s="145"/>
      <c r="D38" s="129">
        <f t="shared" ref="D38:M38" si="13">SUM(D5,D8,D11,D14,D17,D20,D23,D26,D29,D32,D35)</f>
        <v>1</v>
      </c>
      <c r="E38" s="129">
        <f t="shared" si="13"/>
        <v>3</v>
      </c>
      <c r="F38" s="129">
        <f t="shared" si="13"/>
        <v>15</v>
      </c>
      <c r="G38" s="129">
        <f t="shared" si="13"/>
        <v>15</v>
      </c>
      <c r="H38" s="129">
        <f t="shared" si="13"/>
        <v>3</v>
      </c>
      <c r="I38" s="129">
        <f t="shared" si="13"/>
        <v>0</v>
      </c>
      <c r="J38" s="129">
        <f t="shared" si="13"/>
        <v>0</v>
      </c>
      <c r="K38" s="129">
        <f t="shared" si="13"/>
        <v>0</v>
      </c>
      <c r="L38" s="129">
        <f t="shared" si="13"/>
        <v>53</v>
      </c>
      <c r="M38" s="129">
        <f t="shared" si="13"/>
        <v>0</v>
      </c>
      <c r="N38" s="145"/>
      <c r="O38" s="145"/>
      <c r="P38" s="145"/>
      <c r="Q38" s="145"/>
      <c r="R38" s="145"/>
      <c r="S38" s="145"/>
      <c r="T38" s="145"/>
      <c r="U38" s="145"/>
      <c r="V38" s="145"/>
      <c r="W38" s="145"/>
      <c r="X38" s="145"/>
      <c r="Y38" s="145"/>
      <c r="Z38" s="145"/>
      <c r="AA38" s="145"/>
      <c r="AB38" s="145"/>
    </row>
    <row r="39" spans="1:28" x14ac:dyDescent="0.25">
      <c r="A39" s="145"/>
      <c r="B39" s="145"/>
      <c r="C39" s="145"/>
      <c r="D39" s="129" t="str">
        <f>IF(D37&lt;&gt;'Recursos Humanos'!D4,"ERROH",IF(D38&lt;&gt;'Recursos Humanos'!D5,"ERROM","OK"))</f>
        <v>OK</v>
      </c>
      <c r="E39" s="129" t="str">
        <f>IF(E37&lt;&gt;'Recursos Humanos'!E4,"ERROH",IF(E38&lt;&gt;'Recursos Humanos'!E5,"ERROM","OK"))</f>
        <v>OK</v>
      </c>
      <c r="F39" s="129" t="str">
        <f>IF(F37&lt;&gt;'Recursos Humanos'!F4,"ERROH",IF(F38&lt;&gt;'Recursos Humanos'!F5,"ERROM","OK"))</f>
        <v>OK</v>
      </c>
      <c r="G39" s="129" t="str">
        <f>IF(G37&lt;&gt;'Recursos Humanos'!G4,"ERROH",IF(G38&lt;&gt;'Recursos Humanos'!G5,"ERROM","OK"))</f>
        <v>OK</v>
      </c>
      <c r="H39" s="129" t="str">
        <f>IF(H37&lt;&gt;'Recursos Humanos'!H4,"ERROH",IF(H38&lt;&gt;'Recursos Humanos'!H5,"ERROM","OK"))</f>
        <v>OK</v>
      </c>
      <c r="I39" s="129" t="str">
        <f>IF(I37&lt;&gt;'Recursos Humanos'!I4,"ERROH",IF(I38&lt;&gt;'Recursos Humanos'!I5,"ERROM","OK"))</f>
        <v>OK</v>
      </c>
      <c r="J39" s="129" t="str">
        <f>IF(J37&lt;&gt;'Recursos Humanos'!J4,"ERROH",IF(J38&lt;&gt;'Recursos Humanos'!J5,"ERROM","OK"))</f>
        <v>OK</v>
      </c>
      <c r="K39" s="129" t="str">
        <f>IF(K37&lt;&gt;'Recursos Humanos'!K4,"ERROH",IF(K38&lt;&gt;'Recursos Humanos'!K5,"ERROM","OK"))</f>
        <v>OK</v>
      </c>
      <c r="L39" s="129" t="str">
        <f>IF(L37&lt;&gt;'Recursos Humanos'!L4,"ERROH",IF(L38&lt;&gt;'Recursos Humanos'!L5,"ERROM","OK"))</f>
        <v>OK</v>
      </c>
      <c r="M39" s="129" t="str">
        <f>IF(M37&lt;&gt;'Recursos Humanos'!M4,"ERROH",IF(M38&lt;&gt;'Recursos Humanos'!M5,"ERROM","OK"))</f>
        <v>OK</v>
      </c>
      <c r="N39" s="145"/>
      <c r="O39" s="145"/>
      <c r="P39" s="145"/>
      <c r="Q39" s="145"/>
      <c r="R39" s="145"/>
      <c r="S39" s="145"/>
      <c r="T39" s="145"/>
      <c r="U39" s="145"/>
      <c r="V39" s="145"/>
      <c r="W39" s="145"/>
      <c r="X39" s="145"/>
      <c r="Y39" s="145"/>
      <c r="Z39" s="145"/>
      <c r="AA39" s="145"/>
      <c r="AB39" s="145"/>
    </row>
    <row r="40" spans="1:28" s="119" customFormat="1" ht="13.5" customHeight="1" x14ac:dyDescent="0.2">
      <c r="A40" s="90" t="s">
        <v>184</v>
      </c>
      <c r="B40" s="92"/>
      <c r="C40" s="118"/>
      <c r="G40" s="166"/>
      <c r="H40" s="166"/>
      <c r="I40" s="166"/>
      <c r="J40" s="166"/>
      <c r="K40" s="166"/>
      <c r="N40" s="93"/>
      <c r="P40" s="144"/>
      <c r="Q40" s="144"/>
      <c r="R40" s="144"/>
      <c r="S40" s="144"/>
      <c r="T40" s="144"/>
      <c r="U40" s="144"/>
      <c r="V40" s="144"/>
      <c r="W40" s="144"/>
      <c r="X40" s="144"/>
      <c r="Y40" s="144"/>
      <c r="Z40" s="121"/>
      <c r="AA40" s="121"/>
      <c r="AB40" s="121"/>
    </row>
    <row r="41" spans="1:28" s="119" customFormat="1" ht="19.5" customHeight="1" x14ac:dyDescent="0.2">
      <c r="A41" s="275" t="s">
        <v>694</v>
      </c>
      <c r="B41" s="275"/>
      <c r="C41" s="275"/>
      <c r="D41" s="275"/>
      <c r="E41" s="275"/>
      <c r="F41" s="275"/>
      <c r="G41" s="275"/>
      <c r="H41" s="275"/>
      <c r="I41" s="275"/>
      <c r="J41" s="275"/>
      <c r="K41" s="275"/>
      <c r="L41" s="275"/>
      <c r="M41" s="275"/>
      <c r="N41" s="275"/>
      <c r="O41" s="123"/>
      <c r="P41" s="123"/>
      <c r="Q41" s="144"/>
      <c r="R41" s="144"/>
      <c r="S41" s="144"/>
      <c r="T41" s="144"/>
      <c r="U41" s="144"/>
      <c r="V41" s="144"/>
      <c r="W41" s="144"/>
      <c r="X41" s="144"/>
      <c r="Y41" s="144"/>
      <c r="Z41" s="121"/>
      <c r="AA41" s="121"/>
      <c r="AB41" s="121"/>
    </row>
    <row r="42" spans="1:28" ht="13.5" customHeight="1" x14ac:dyDescent="0.25">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row>
    <row r="43" spans="1:28" ht="13.5" customHeight="1" x14ac:dyDescent="0.25">
      <c r="A43" s="90" t="s">
        <v>194</v>
      </c>
      <c r="B43" s="92"/>
      <c r="C43" s="118"/>
      <c r="D43" s="119"/>
      <c r="E43" s="119"/>
      <c r="F43" s="119"/>
      <c r="G43" s="119"/>
      <c r="H43" s="119"/>
      <c r="I43" s="119"/>
      <c r="J43" s="119"/>
      <c r="K43" s="119"/>
      <c r="L43" s="119"/>
      <c r="M43" s="119"/>
      <c r="N43" s="93"/>
      <c r="O43" s="145"/>
      <c r="P43" s="145"/>
      <c r="Q43" s="145"/>
      <c r="R43" s="145"/>
      <c r="S43" s="145"/>
      <c r="T43" s="145"/>
      <c r="U43" s="145"/>
      <c r="V43" s="145"/>
      <c r="W43" s="145"/>
      <c r="X43" s="145"/>
      <c r="Y43" s="145"/>
      <c r="Z43" s="145"/>
      <c r="AA43" s="145"/>
      <c r="AB43" s="145"/>
    </row>
    <row r="44" spans="1:28" ht="61.5" customHeight="1" x14ac:dyDescent="0.25">
      <c r="A44" s="288"/>
      <c r="B44" s="288"/>
      <c r="C44" s="288"/>
      <c r="D44" s="288"/>
      <c r="E44" s="288"/>
      <c r="F44" s="288"/>
      <c r="G44" s="288"/>
      <c r="H44" s="288"/>
      <c r="I44" s="288"/>
      <c r="J44" s="288"/>
      <c r="K44" s="288"/>
      <c r="L44" s="288"/>
      <c r="M44" s="288"/>
      <c r="N44" s="288"/>
      <c r="O44" s="145"/>
      <c r="P44" s="145"/>
      <c r="Q44" s="145"/>
      <c r="R44" s="145"/>
      <c r="S44" s="145"/>
      <c r="T44" s="145"/>
      <c r="U44" s="145"/>
      <c r="V44" s="145"/>
      <c r="W44" s="145"/>
      <c r="X44" s="145"/>
      <c r="Y44" s="145"/>
      <c r="Z44" s="145"/>
      <c r="AA44" s="145"/>
      <c r="AB44" s="145"/>
    </row>
  </sheetData>
  <sheetProtection password="CA77" sheet="1" objects="1" scenarios="1" formatCells="0"/>
  <mergeCells count="25">
    <mergeCell ref="B3:C3"/>
    <mergeCell ref="A4:A6"/>
    <mergeCell ref="B4:B6"/>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41:N41"/>
    <mergeCell ref="A44:N44"/>
    <mergeCell ref="A28:A30"/>
    <mergeCell ref="B28:B30"/>
    <mergeCell ref="A31:A33"/>
    <mergeCell ref="B31:B33"/>
    <mergeCell ref="A34:A36"/>
    <mergeCell ref="B34:B36"/>
  </mergeCells>
  <printOptions horizontalCentered="1"/>
  <pageMargins left="0.23611111111111099" right="0.23611111111111099" top="0.55972222222222201" bottom="0.2" header="0.27986111111111101" footer="0.51180555555555496"/>
  <pageSetup firstPageNumber="0" orientation="landscape" horizontalDpi="300" verticalDpi="300" r:id="rId1"/>
  <headerFooter>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MK21"/>
  <sheetViews>
    <sheetView showGridLines="0" showRowColHeaders="0" zoomScaleNormal="100" workbookViewId="0">
      <selection activeCell="C14" sqref="C14"/>
    </sheetView>
  </sheetViews>
  <sheetFormatPr defaultRowHeight="13.2" x14ac:dyDescent="0.25"/>
  <cols>
    <col min="1" max="1" width="8.5546875" style="22" customWidth="1"/>
    <col min="2" max="2" width="38.33203125" style="22" customWidth="1"/>
    <col min="3" max="4" width="17.109375" style="22" customWidth="1"/>
    <col min="5" max="5" width="10" style="22" customWidth="1"/>
    <col min="6" max="7" width="8.109375" style="22" customWidth="1"/>
    <col min="8"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IF(Validação!E111="Preenchido","","Mensagem: " &amp; Validação!E111 &amp; "! " &amp; Validação!E112)</f>
        <v/>
      </c>
      <c r="B2" s="67"/>
      <c r="C2" s="67"/>
      <c r="D2" s="67"/>
      <c r="E2" s="67"/>
      <c r="F2" s="68"/>
      <c r="G2" s="128"/>
      <c r="H2" s="128"/>
      <c r="I2" s="128"/>
      <c r="J2" s="128"/>
      <c r="K2" s="128"/>
      <c r="M2" s="128"/>
      <c r="P2" s="127"/>
      <c r="Q2" s="128"/>
    </row>
    <row r="3" spans="1:17" ht="21.75" customHeight="1" x14ac:dyDescent="0.25">
      <c r="A3" s="314" t="s">
        <v>695</v>
      </c>
      <c r="B3" s="287" t="s">
        <v>696</v>
      </c>
      <c r="C3" s="309" t="s">
        <v>697</v>
      </c>
      <c r="D3" s="309"/>
      <c r="E3" s="309"/>
      <c r="F3" s="145"/>
      <c r="G3" s="145"/>
      <c r="H3" s="145"/>
      <c r="I3" s="145"/>
      <c r="J3" s="145"/>
      <c r="K3" s="145"/>
      <c r="L3" s="145"/>
      <c r="M3" s="145"/>
      <c r="N3" s="145"/>
      <c r="O3" s="145"/>
      <c r="P3" s="145"/>
      <c r="Q3" s="145"/>
    </row>
    <row r="4" spans="1:17" ht="21.75" customHeight="1" x14ac:dyDescent="0.25">
      <c r="A4" s="314"/>
      <c r="B4" s="287"/>
      <c r="C4" s="234" t="s">
        <v>698</v>
      </c>
      <c r="D4" s="234" t="s">
        <v>699</v>
      </c>
      <c r="E4" s="235" t="s">
        <v>251</v>
      </c>
      <c r="F4" s="145"/>
      <c r="G4" s="145"/>
      <c r="H4" s="145"/>
      <c r="I4" s="145"/>
      <c r="J4" s="145"/>
      <c r="K4" s="145"/>
      <c r="L4" s="145"/>
      <c r="M4" s="145"/>
      <c r="N4" s="145"/>
      <c r="O4" s="145"/>
      <c r="P4" s="145"/>
      <c r="Q4" s="145"/>
    </row>
    <row r="5" spans="1:17" ht="22.5" customHeight="1" x14ac:dyDescent="0.25">
      <c r="A5" s="218" t="s">
        <v>700</v>
      </c>
      <c r="B5" s="226" t="s">
        <v>219</v>
      </c>
      <c r="C5" s="223">
        <v>0</v>
      </c>
      <c r="D5" s="130">
        <f>'Recursos Humanos'!D6-'Recursos Humanos'!D18</f>
        <v>3</v>
      </c>
      <c r="E5" s="164" t="e">
        <f t="shared" ref="E5:E15" si="0">IF(AND(C5=0,D5=0),0,IF(AND(C5&lt;&gt;"",D5&lt;&gt;""),D5/C5,0))</f>
        <v>#DIV/0!</v>
      </c>
      <c r="F5" s="83">
        <f t="shared" ref="F5:F14" si="1">IF(OR(C5="",D5=""),1,0)</f>
        <v>0</v>
      </c>
      <c r="G5" s="83">
        <f>SUM(F5,F6,F7,F8,F9,F10,F11,F12,F13,F14)</f>
        <v>0</v>
      </c>
      <c r="H5" s="83"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83" t="str">
        <f>IF(D13&lt;'Recursos Humanos'!L9+'Recursos Humanos'!L12,"ERRO",IF(D14&lt;'Recursos Humanos'!M9+'Recursos Humanos'!M12,"ERRO","OK"))</f>
        <v>OK</v>
      </c>
      <c r="J5" s="145"/>
      <c r="K5" s="145"/>
      <c r="L5" s="145"/>
      <c r="M5" s="145"/>
      <c r="N5" s="145"/>
      <c r="O5" s="145"/>
      <c r="P5" s="145"/>
      <c r="Q5" s="145"/>
    </row>
    <row r="6" spans="1:17" ht="22.5" customHeight="1" x14ac:dyDescent="0.25">
      <c r="A6" s="218" t="s">
        <v>701</v>
      </c>
      <c r="B6" s="226" t="s">
        <v>134</v>
      </c>
      <c r="C6" s="223">
        <v>3</v>
      </c>
      <c r="D6" s="130">
        <f>'Recursos Humanos'!E6-'Recursos Humanos'!E18</f>
        <v>3</v>
      </c>
      <c r="E6" s="164">
        <f t="shared" si="0"/>
        <v>1</v>
      </c>
      <c r="F6" s="83">
        <f t="shared" si="1"/>
        <v>0</v>
      </c>
      <c r="G6" s="83"/>
      <c r="H6" s="83" t="str">
        <f>IF(OR(C5&lt;D5,C6&lt;D6,C7&lt;D7,C8&lt;D8,C9&lt;D9,C10&lt;D10,C13&lt;D13,C14&lt;D14),"ERRO","OK")</f>
        <v>ERRO</v>
      </c>
      <c r="I6" s="145"/>
      <c r="J6" s="145"/>
      <c r="K6" s="145"/>
      <c r="L6" s="145"/>
      <c r="M6" s="145"/>
      <c r="N6" s="145"/>
      <c r="O6" s="145"/>
      <c r="P6" s="145"/>
      <c r="Q6" s="145"/>
    </row>
    <row r="7" spans="1:17" ht="22.5" customHeight="1" x14ac:dyDescent="0.25">
      <c r="A7" s="218" t="s">
        <v>702</v>
      </c>
      <c r="B7" s="226" t="s">
        <v>220</v>
      </c>
      <c r="C7" s="223">
        <v>17</v>
      </c>
      <c r="D7" s="130">
        <f>'Recursos Humanos'!F6-'Recursos Humanos'!F18</f>
        <v>17</v>
      </c>
      <c r="E7" s="164">
        <f t="shared" si="0"/>
        <v>1</v>
      </c>
      <c r="F7" s="83">
        <f t="shared" si="1"/>
        <v>0</v>
      </c>
      <c r="G7" s="73"/>
      <c r="H7" s="73"/>
      <c r="I7" s="145"/>
      <c r="J7" s="145"/>
      <c r="K7" s="145"/>
      <c r="L7" s="145"/>
      <c r="M7" s="145"/>
      <c r="N7" s="145"/>
      <c r="O7" s="145"/>
      <c r="P7" s="145"/>
      <c r="Q7" s="145"/>
    </row>
    <row r="8" spans="1:17" ht="22.5" customHeight="1" x14ac:dyDescent="0.25">
      <c r="A8" s="218" t="s">
        <v>703</v>
      </c>
      <c r="B8" s="226" t="s">
        <v>221</v>
      </c>
      <c r="C8" s="223">
        <v>24</v>
      </c>
      <c r="D8" s="130">
        <f>'Recursos Humanos'!G6-'Recursos Humanos'!G18</f>
        <v>21</v>
      </c>
      <c r="E8" s="164">
        <f t="shared" si="0"/>
        <v>0.875</v>
      </c>
      <c r="F8" s="83">
        <f t="shared" si="1"/>
        <v>0</v>
      </c>
      <c r="G8" s="73"/>
      <c r="H8" s="73"/>
      <c r="I8" s="145"/>
      <c r="J8" s="145"/>
      <c r="K8" s="145"/>
      <c r="L8" s="145"/>
      <c r="M8" s="145"/>
      <c r="N8" s="145"/>
      <c r="O8" s="145"/>
      <c r="P8" s="145"/>
      <c r="Q8" s="145"/>
    </row>
    <row r="9" spans="1:17" ht="22.5" customHeight="1" x14ac:dyDescent="0.25">
      <c r="A9" s="218" t="s">
        <v>704</v>
      </c>
      <c r="B9" s="226" t="s">
        <v>176</v>
      </c>
      <c r="C9" s="223">
        <v>3</v>
      </c>
      <c r="D9" s="130">
        <f>'Recursos Humanos'!H6-'Recursos Humanos'!H18</f>
        <v>3</v>
      </c>
      <c r="E9" s="164">
        <f t="shared" si="0"/>
        <v>1</v>
      </c>
      <c r="F9" s="83">
        <f t="shared" si="1"/>
        <v>0</v>
      </c>
      <c r="G9" s="73"/>
      <c r="H9" s="73"/>
      <c r="I9" s="145"/>
      <c r="J9" s="145"/>
      <c r="K9" s="145"/>
      <c r="L9" s="145"/>
      <c r="M9" s="145"/>
      <c r="N9" s="145"/>
      <c r="O9" s="145"/>
      <c r="P9" s="145"/>
      <c r="Q9" s="145"/>
    </row>
    <row r="10" spans="1:17" ht="22.5" customHeight="1" x14ac:dyDescent="0.25">
      <c r="A10" s="218" t="s">
        <v>705</v>
      </c>
      <c r="B10" s="226" t="s">
        <v>177</v>
      </c>
      <c r="C10" s="223">
        <v>1</v>
      </c>
      <c r="D10" s="130">
        <f>'Recursos Humanos'!I6-'Recursos Humanos'!I18</f>
        <v>1</v>
      </c>
      <c r="E10" s="164">
        <f t="shared" si="0"/>
        <v>1</v>
      </c>
      <c r="F10" s="83">
        <f t="shared" si="1"/>
        <v>0</v>
      </c>
      <c r="G10" s="73"/>
      <c r="H10" s="73"/>
      <c r="I10" s="145"/>
      <c r="J10" s="145"/>
      <c r="K10" s="145"/>
      <c r="L10" s="145"/>
      <c r="M10" s="145"/>
      <c r="N10" s="145"/>
      <c r="O10" s="145"/>
      <c r="P10" s="145"/>
      <c r="Q10" s="145"/>
    </row>
    <row r="11" spans="1:17" ht="22.5" customHeight="1" x14ac:dyDescent="0.25">
      <c r="A11" s="218" t="s">
        <v>706</v>
      </c>
      <c r="B11" s="226" t="s">
        <v>139</v>
      </c>
      <c r="C11" s="223">
        <v>0</v>
      </c>
      <c r="D11" s="130">
        <f>'Recursos Humanos'!J6-'Recursos Humanos'!J18</f>
        <v>0</v>
      </c>
      <c r="E11" s="164">
        <f t="shared" si="0"/>
        <v>0</v>
      </c>
      <c r="F11" s="83">
        <f t="shared" si="1"/>
        <v>0</v>
      </c>
      <c r="G11" s="73"/>
      <c r="H11" s="73"/>
      <c r="I11" s="145"/>
      <c r="J11" s="145"/>
      <c r="K11" s="145"/>
      <c r="L11" s="145"/>
      <c r="M11" s="145"/>
      <c r="N11" s="145"/>
      <c r="O11" s="145"/>
      <c r="P11" s="145"/>
      <c r="Q11" s="145"/>
    </row>
    <row r="12" spans="1:17" ht="22.5" customHeight="1" x14ac:dyDescent="0.25">
      <c r="A12" s="218" t="s">
        <v>707</v>
      </c>
      <c r="B12" s="226" t="s">
        <v>140</v>
      </c>
      <c r="C12" s="223">
        <v>0</v>
      </c>
      <c r="D12" s="130">
        <f>'Recursos Humanos'!K6-'Recursos Humanos'!K18</f>
        <v>0</v>
      </c>
      <c r="E12" s="164">
        <f t="shared" si="0"/>
        <v>0</v>
      </c>
      <c r="F12" s="83">
        <f t="shared" si="1"/>
        <v>0</v>
      </c>
      <c r="G12" s="73"/>
      <c r="H12" s="73"/>
      <c r="I12" s="145"/>
      <c r="J12" s="145"/>
      <c r="K12" s="145"/>
      <c r="L12" s="145"/>
      <c r="M12" s="145"/>
      <c r="N12" s="145"/>
      <c r="O12" s="145"/>
      <c r="P12" s="145"/>
      <c r="Q12" s="145"/>
    </row>
    <row r="13" spans="1:17" ht="22.5" customHeight="1" x14ac:dyDescent="0.25">
      <c r="A13" s="218" t="s">
        <v>708</v>
      </c>
      <c r="B13" s="226" t="s">
        <v>141</v>
      </c>
      <c r="C13" s="223">
        <v>0</v>
      </c>
      <c r="D13" s="130">
        <f>'Recursos Humanos'!L6-'Recursos Humanos'!L18</f>
        <v>93</v>
      </c>
      <c r="E13" s="164" t="e">
        <f t="shared" si="0"/>
        <v>#DIV/0!</v>
      </c>
      <c r="F13" s="83">
        <f t="shared" si="1"/>
        <v>0</v>
      </c>
      <c r="G13" s="73"/>
      <c r="H13" s="73"/>
      <c r="I13" s="145"/>
      <c r="J13" s="145"/>
      <c r="K13" s="145"/>
      <c r="L13" s="145"/>
      <c r="M13" s="145"/>
      <c r="N13" s="145"/>
      <c r="O13" s="145"/>
      <c r="P13" s="145"/>
      <c r="Q13" s="145"/>
    </row>
    <row r="14" spans="1:17" ht="22.5" customHeight="1" x14ac:dyDescent="0.25">
      <c r="A14" s="218" t="s">
        <v>709</v>
      </c>
      <c r="B14" s="226" t="s">
        <v>340</v>
      </c>
      <c r="C14" s="223">
        <v>0</v>
      </c>
      <c r="D14" s="130">
        <f>'Recursos Humanos'!M6-'Recursos Humanos'!M18</f>
        <v>0</v>
      </c>
      <c r="E14" s="164">
        <f t="shared" si="0"/>
        <v>0</v>
      </c>
      <c r="F14" s="83">
        <f t="shared" si="1"/>
        <v>0</v>
      </c>
      <c r="G14" s="73"/>
      <c r="H14" s="73"/>
      <c r="I14" s="145"/>
      <c r="J14" s="145"/>
      <c r="K14" s="145"/>
      <c r="L14" s="145"/>
      <c r="M14" s="145"/>
      <c r="N14" s="145"/>
      <c r="O14" s="145"/>
      <c r="P14" s="145"/>
      <c r="Q14" s="145"/>
    </row>
    <row r="15" spans="1:17" ht="22.5" customHeight="1" x14ac:dyDescent="0.25">
      <c r="A15" s="213" t="s">
        <v>709</v>
      </c>
      <c r="B15" s="214" t="s">
        <v>143</v>
      </c>
      <c r="C15" s="87">
        <f>SUM(C5:C14)</f>
        <v>48</v>
      </c>
      <c r="D15" s="87">
        <f>SUM(D5:D14)</f>
        <v>141</v>
      </c>
      <c r="E15" s="165">
        <f t="shared" si="0"/>
        <v>2.9375</v>
      </c>
      <c r="F15" s="73"/>
      <c r="G15" s="73"/>
      <c r="H15" s="73"/>
      <c r="I15" s="145"/>
      <c r="J15" s="145"/>
      <c r="K15" s="145"/>
      <c r="L15" s="145"/>
      <c r="M15" s="145"/>
      <c r="N15" s="145"/>
      <c r="O15" s="145"/>
      <c r="P15" s="145"/>
      <c r="Q15" s="145"/>
    </row>
    <row r="16" spans="1:17" x14ac:dyDescent="0.25">
      <c r="A16" s="145"/>
      <c r="B16" s="145"/>
      <c r="C16" s="145"/>
      <c r="D16" s="145"/>
      <c r="E16" s="145"/>
      <c r="F16" s="73"/>
      <c r="G16" s="145"/>
      <c r="H16" s="145"/>
      <c r="I16" s="145"/>
      <c r="J16" s="145"/>
      <c r="K16" s="145"/>
      <c r="L16" s="145"/>
      <c r="M16" s="145"/>
      <c r="N16" s="145"/>
      <c r="O16" s="145"/>
      <c r="P16" s="145"/>
      <c r="Q16" s="145"/>
    </row>
    <row r="17" spans="1:28" s="119" customFormat="1" ht="13.5" customHeight="1" x14ac:dyDescent="0.2">
      <c r="A17" s="90" t="s">
        <v>710</v>
      </c>
      <c r="B17" s="92"/>
      <c r="C17" s="118"/>
      <c r="G17" s="166"/>
      <c r="H17" s="166"/>
      <c r="I17" s="166"/>
      <c r="J17" s="166"/>
      <c r="K17" s="166"/>
      <c r="N17" s="93"/>
      <c r="P17" s="144"/>
      <c r="Q17" s="144"/>
      <c r="R17" s="144"/>
      <c r="S17" s="144"/>
      <c r="T17" s="144"/>
      <c r="U17" s="144"/>
      <c r="V17" s="144"/>
      <c r="W17" s="144"/>
      <c r="X17" s="144"/>
      <c r="Y17" s="144"/>
      <c r="Z17" s="121"/>
      <c r="AA17" s="121"/>
      <c r="AB17" s="121"/>
    </row>
    <row r="18" spans="1:28" s="119" customFormat="1" ht="19.5" customHeight="1" x14ac:dyDescent="0.2">
      <c r="A18" s="275" t="s">
        <v>711</v>
      </c>
      <c r="B18" s="275"/>
      <c r="C18" s="275"/>
      <c r="D18" s="275"/>
      <c r="E18" s="275"/>
      <c r="F18" s="142"/>
      <c r="G18" s="142"/>
      <c r="H18" s="142"/>
      <c r="I18" s="142"/>
      <c r="J18" s="142"/>
      <c r="K18" s="142"/>
      <c r="L18" s="142"/>
      <c r="M18" s="142"/>
      <c r="N18" s="142"/>
      <c r="O18" s="123"/>
      <c r="P18" s="123"/>
      <c r="Q18" s="144"/>
      <c r="R18" s="144"/>
      <c r="S18" s="144"/>
      <c r="T18" s="144"/>
      <c r="U18" s="144"/>
      <c r="V18" s="144"/>
      <c r="W18" s="144"/>
      <c r="X18" s="144"/>
      <c r="Y18" s="144"/>
      <c r="Z18" s="121"/>
      <c r="AA18" s="121"/>
      <c r="AB18" s="121"/>
    </row>
    <row r="19" spans="1:28" ht="13.5" customHeight="1" x14ac:dyDescent="0.2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1:28" ht="13.5" customHeight="1" x14ac:dyDescent="0.25">
      <c r="A20" s="90" t="s">
        <v>194</v>
      </c>
      <c r="B20" s="92"/>
      <c r="C20" s="118"/>
      <c r="D20" s="119"/>
      <c r="E20" s="119"/>
      <c r="F20" s="119"/>
      <c r="G20" s="119"/>
      <c r="H20" s="119"/>
      <c r="I20" s="119"/>
      <c r="J20" s="119"/>
      <c r="K20" s="119"/>
      <c r="L20" s="119"/>
      <c r="M20" s="119"/>
      <c r="N20" s="93"/>
      <c r="O20" s="145"/>
      <c r="P20" s="145"/>
      <c r="Q20" s="145"/>
      <c r="R20" s="145"/>
      <c r="S20" s="145"/>
      <c r="T20" s="145"/>
      <c r="U20" s="145"/>
      <c r="V20" s="145"/>
      <c r="W20" s="145"/>
      <c r="X20" s="145"/>
      <c r="Y20" s="145"/>
      <c r="Z20" s="145"/>
      <c r="AA20" s="145"/>
      <c r="AB20" s="145"/>
    </row>
    <row r="21" spans="1:28" ht="61.5" customHeight="1" x14ac:dyDescent="0.25">
      <c r="A21" s="288"/>
      <c r="B21" s="288"/>
      <c r="C21" s="288"/>
      <c r="D21" s="288"/>
      <c r="E21" s="288"/>
      <c r="F21" s="146"/>
      <c r="G21" s="146"/>
      <c r="H21" s="146"/>
      <c r="I21" s="146"/>
      <c r="J21" s="146"/>
      <c r="K21" s="146"/>
      <c r="L21" s="146"/>
      <c r="M21" s="146"/>
      <c r="N21" s="146"/>
      <c r="O21" s="145"/>
      <c r="P21" s="145"/>
      <c r="Q21" s="145"/>
      <c r="R21" s="145"/>
      <c r="S21" s="145"/>
      <c r="T21" s="145"/>
      <c r="U21" s="145"/>
      <c r="V21" s="145"/>
      <c r="W21" s="145"/>
      <c r="X21" s="145"/>
      <c r="Y21" s="145"/>
      <c r="Z21" s="145"/>
      <c r="AA21" s="145"/>
      <c r="AB21" s="145"/>
    </row>
  </sheetData>
  <sheetProtection password="CA77" sheet="1" objects="1" scenarios="1" formatCells="0"/>
  <mergeCells count="5">
    <mergeCell ref="A3:A4"/>
    <mergeCell ref="B3:B4"/>
    <mergeCell ref="C3:E3"/>
    <mergeCell ref="A18:E18"/>
    <mergeCell ref="A21:E21"/>
  </mergeCells>
  <printOptions horizontalCentered="1"/>
  <pageMargins left="0.23611111111111099" right="0.23611111111111099" top="0.55972222222222201" bottom="0.27986111111111101" header="0.27986111111111101" footer="0.51180555555555496"/>
  <pageSetup firstPageNumber="0" orientation="landscape" horizontalDpi="300" verticalDpi="300" r:id="rId1"/>
  <headerFooter>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73"/>
  <sheetViews>
    <sheetView showGridLines="0" showRowColHeaders="0" topLeftCell="A40" zoomScaleNormal="100" workbookViewId="0">
      <selection activeCell="D42" sqref="D42:M42"/>
    </sheetView>
  </sheetViews>
  <sheetFormatPr defaultRowHeight="13.2" x14ac:dyDescent="0.25"/>
  <cols>
    <col min="1" max="1" width="3.33203125" style="22" customWidth="1"/>
    <col min="2" max="2" width="2.5546875" style="22" customWidth="1"/>
    <col min="3" max="3" width="4" style="35" customWidth="1"/>
    <col min="4" max="13" width="8.6640625" style="22" customWidth="1"/>
    <col min="14" max="14" width="3.33203125" style="22" customWidth="1"/>
    <col min="15" max="1025" width="9.109375" style="22" customWidth="1"/>
  </cols>
  <sheetData>
    <row r="1" spans="2:14" ht="17.25" customHeight="1" x14ac:dyDescent="0.25">
      <c r="B1" s="145"/>
      <c r="D1" s="145"/>
      <c r="E1" s="145"/>
      <c r="F1" s="145"/>
      <c r="G1" s="145"/>
      <c r="H1" s="145"/>
      <c r="I1" s="145"/>
      <c r="J1" s="145"/>
      <c r="K1" s="145"/>
      <c r="L1" s="145"/>
      <c r="M1" s="145"/>
      <c r="N1" s="145"/>
    </row>
    <row r="2" spans="2:14" ht="16.5" customHeight="1" x14ac:dyDescent="0.25">
      <c r="B2" s="23"/>
      <c r="C2" s="36"/>
      <c r="D2" s="24"/>
      <c r="E2" s="24"/>
      <c r="F2" s="24"/>
      <c r="G2" s="24"/>
      <c r="H2" s="24"/>
      <c r="I2" s="24"/>
      <c r="J2" s="24"/>
      <c r="K2" s="24"/>
      <c r="L2" s="24"/>
      <c r="M2" s="24"/>
      <c r="N2" s="25"/>
    </row>
    <row r="3" spans="2:14" ht="16.5" customHeight="1" x14ac:dyDescent="0.25">
      <c r="B3" s="26"/>
      <c r="C3" s="249" t="s">
        <v>31</v>
      </c>
      <c r="D3" s="249"/>
      <c r="E3" s="249"/>
      <c r="F3" s="27"/>
      <c r="G3" s="27"/>
      <c r="H3" s="27"/>
      <c r="I3" s="27"/>
      <c r="J3" s="27"/>
      <c r="K3" s="27"/>
      <c r="L3" s="27"/>
      <c r="M3" s="27"/>
      <c r="N3" s="28"/>
    </row>
    <row r="4" spans="2:14" ht="16.5" customHeight="1" x14ac:dyDescent="0.25">
      <c r="B4" s="26"/>
      <c r="C4" s="37"/>
      <c r="D4" s="30"/>
      <c r="E4" s="27"/>
      <c r="F4" s="27"/>
      <c r="G4" s="27"/>
      <c r="H4" s="27"/>
      <c r="I4" s="27"/>
      <c r="J4" s="27"/>
      <c r="K4" s="27"/>
      <c r="L4" s="27"/>
      <c r="M4" s="27"/>
      <c r="N4" s="28"/>
    </row>
    <row r="5" spans="2:14" ht="16.5" customHeight="1" x14ac:dyDescent="0.25">
      <c r="B5" s="26"/>
      <c r="C5" s="37"/>
      <c r="D5" s="38" t="s">
        <v>32</v>
      </c>
      <c r="E5" s="27"/>
      <c r="F5" s="27"/>
      <c r="G5" s="27"/>
      <c r="H5" s="27"/>
      <c r="I5" s="27"/>
      <c r="J5" s="27"/>
      <c r="K5" s="27"/>
      <c r="L5" s="27"/>
      <c r="M5" s="27"/>
      <c r="N5" s="28"/>
    </row>
    <row r="6" spans="2:14" ht="12.75" customHeight="1" x14ac:dyDescent="0.25">
      <c r="B6" s="26"/>
      <c r="C6" s="37"/>
      <c r="D6" s="38"/>
      <c r="E6" s="27"/>
      <c r="F6" s="27"/>
      <c r="G6" s="27"/>
      <c r="H6" s="27"/>
      <c r="I6" s="27"/>
      <c r="J6" s="27"/>
      <c r="K6" s="27"/>
      <c r="L6" s="27"/>
      <c r="M6" s="27"/>
      <c r="N6" s="28"/>
    </row>
    <row r="7" spans="2:14" ht="75" customHeight="1" x14ac:dyDescent="0.25">
      <c r="B7" s="26"/>
      <c r="C7" s="39" t="s">
        <v>33</v>
      </c>
      <c r="D7" s="251" t="s">
        <v>34</v>
      </c>
      <c r="E7" s="251"/>
      <c r="F7" s="251"/>
      <c r="G7" s="251"/>
      <c r="H7" s="251"/>
      <c r="I7" s="251"/>
      <c r="J7" s="251"/>
      <c r="K7" s="251"/>
      <c r="L7" s="251"/>
      <c r="M7" s="251"/>
      <c r="N7" s="28"/>
    </row>
    <row r="8" spans="2:14" ht="75" customHeight="1" x14ac:dyDescent="0.25">
      <c r="B8" s="26"/>
      <c r="C8" s="39" t="s">
        <v>33</v>
      </c>
      <c r="D8" s="251" t="s">
        <v>35</v>
      </c>
      <c r="E8" s="251"/>
      <c r="F8" s="251"/>
      <c r="G8" s="251"/>
      <c r="H8" s="251"/>
      <c r="I8" s="251"/>
      <c r="J8" s="251"/>
      <c r="K8" s="251"/>
      <c r="L8" s="251"/>
      <c r="M8" s="251"/>
      <c r="N8" s="28"/>
    </row>
    <row r="9" spans="2:14" ht="98.25" customHeight="1" x14ac:dyDescent="0.25">
      <c r="B9" s="26"/>
      <c r="C9" s="39" t="s">
        <v>33</v>
      </c>
      <c r="D9" s="251" t="s">
        <v>36</v>
      </c>
      <c r="E9" s="251"/>
      <c r="F9" s="251"/>
      <c r="G9" s="251"/>
      <c r="H9" s="251"/>
      <c r="I9" s="251"/>
      <c r="J9" s="251"/>
      <c r="K9" s="251"/>
      <c r="L9" s="251"/>
      <c r="M9" s="251"/>
      <c r="N9" s="28"/>
    </row>
    <row r="10" spans="2:14" ht="75" customHeight="1" x14ac:dyDescent="0.25">
      <c r="B10" s="26"/>
      <c r="C10" s="39" t="s">
        <v>33</v>
      </c>
      <c r="D10" s="251" t="s">
        <v>37</v>
      </c>
      <c r="E10" s="251"/>
      <c r="F10" s="251"/>
      <c r="G10" s="251"/>
      <c r="H10" s="251"/>
      <c r="I10" s="251"/>
      <c r="J10" s="251"/>
      <c r="K10" s="251"/>
      <c r="L10" s="251"/>
      <c r="M10" s="251"/>
      <c r="N10" s="28"/>
    </row>
    <row r="11" spans="2:14" ht="83.25" customHeight="1" x14ac:dyDescent="0.25">
      <c r="B11" s="26"/>
      <c r="C11" s="39" t="s">
        <v>33</v>
      </c>
      <c r="D11" s="251" t="s">
        <v>38</v>
      </c>
      <c r="E11" s="251"/>
      <c r="F11" s="251"/>
      <c r="G11" s="251"/>
      <c r="H11" s="251"/>
      <c r="I11" s="251"/>
      <c r="J11" s="251"/>
      <c r="K11" s="251"/>
      <c r="L11" s="251"/>
      <c r="M11" s="251"/>
      <c r="N11" s="28"/>
    </row>
    <row r="12" spans="2:14" ht="75" customHeight="1" x14ac:dyDescent="0.25">
      <c r="B12" s="26"/>
      <c r="C12" s="39" t="s">
        <v>33</v>
      </c>
      <c r="D12" s="251" t="s">
        <v>39</v>
      </c>
      <c r="E12" s="251"/>
      <c r="F12" s="251"/>
      <c r="G12" s="251"/>
      <c r="H12" s="251"/>
      <c r="I12" s="251"/>
      <c r="J12" s="251"/>
      <c r="K12" s="251"/>
      <c r="L12" s="251"/>
      <c r="M12" s="251"/>
      <c r="N12" s="28"/>
    </row>
    <row r="13" spans="2:14" ht="75" customHeight="1" x14ac:dyDescent="0.25">
      <c r="B13" s="26"/>
      <c r="C13" s="39" t="s">
        <v>33</v>
      </c>
      <c r="D13" s="251" t="s">
        <v>40</v>
      </c>
      <c r="E13" s="251"/>
      <c r="F13" s="251"/>
      <c r="G13" s="251"/>
      <c r="H13" s="251"/>
      <c r="I13" s="251"/>
      <c r="J13" s="251"/>
      <c r="K13" s="251"/>
      <c r="L13" s="251"/>
      <c r="M13" s="251"/>
      <c r="N13" s="28"/>
    </row>
    <row r="14" spans="2:14" ht="75" customHeight="1" x14ac:dyDescent="0.25">
      <c r="B14" s="26"/>
      <c r="C14" s="39" t="s">
        <v>33</v>
      </c>
      <c r="D14" s="251" t="s">
        <v>41</v>
      </c>
      <c r="E14" s="251"/>
      <c r="F14" s="251"/>
      <c r="G14" s="251"/>
      <c r="H14" s="251"/>
      <c r="I14" s="251"/>
      <c r="J14" s="251"/>
      <c r="K14" s="251"/>
      <c r="L14" s="251"/>
      <c r="M14" s="251"/>
      <c r="N14" s="28"/>
    </row>
    <row r="15" spans="2:14" ht="75" customHeight="1" x14ac:dyDescent="0.25">
      <c r="B15" s="26"/>
      <c r="C15" s="39" t="s">
        <v>33</v>
      </c>
      <c r="D15" s="251" t="s">
        <v>42</v>
      </c>
      <c r="E15" s="251"/>
      <c r="F15" s="251"/>
      <c r="G15" s="251"/>
      <c r="H15" s="251"/>
      <c r="I15" s="251"/>
      <c r="J15" s="251"/>
      <c r="K15" s="251"/>
      <c r="L15" s="251"/>
      <c r="M15" s="251"/>
      <c r="N15" s="28"/>
    </row>
    <row r="16" spans="2:14" ht="75" customHeight="1" x14ac:dyDescent="0.25">
      <c r="B16" s="26"/>
      <c r="C16" s="39" t="s">
        <v>33</v>
      </c>
      <c r="D16" s="251" t="s">
        <v>43</v>
      </c>
      <c r="E16" s="251"/>
      <c r="F16" s="251"/>
      <c r="G16" s="251"/>
      <c r="H16" s="251"/>
      <c r="I16" s="251"/>
      <c r="J16" s="251"/>
      <c r="K16" s="251"/>
      <c r="L16" s="251"/>
      <c r="M16" s="251"/>
      <c r="N16" s="28"/>
    </row>
    <row r="17" spans="2:14" ht="75" customHeight="1" x14ac:dyDescent="0.25">
      <c r="B17" s="26"/>
      <c r="C17" s="39" t="s">
        <v>33</v>
      </c>
      <c r="D17" s="251" t="s">
        <v>44</v>
      </c>
      <c r="E17" s="251"/>
      <c r="F17" s="251"/>
      <c r="G17" s="251"/>
      <c r="H17" s="251"/>
      <c r="I17" s="251"/>
      <c r="J17" s="251"/>
      <c r="K17" s="251"/>
      <c r="L17" s="251"/>
      <c r="M17" s="251"/>
      <c r="N17" s="28"/>
    </row>
    <row r="18" spans="2:14" ht="14.25" customHeight="1" x14ac:dyDescent="0.25">
      <c r="B18" s="26"/>
      <c r="C18" s="40"/>
      <c r="D18" s="38" t="s">
        <v>45</v>
      </c>
      <c r="E18" s="27"/>
      <c r="F18" s="27"/>
      <c r="G18" s="27"/>
      <c r="H18" s="27"/>
      <c r="I18" s="27"/>
      <c r="J18" s="27"/>
      <c r="K18" s="27"/>
      <c r="L18" s="27"/>
      <c r="M18" s="27"/>
      <c r="N18" s="28"/>
    </row>
    <row r="19" spans="2:14" ht="14.25" customHeight="1" x14ac:dyDescent="0.25">
      <c r="B19" s="26"/>
      <c r="C19" s="40"/>
      <c r="D19" s="38"/>
      <c r="E19" s="27"/>
      <c r="F19" s="27"/>
      <c r="G19" s="27"/>
      <c r="H19" s="27"/>
      <c r="I19" s="27"/>
      <c r="J19" s="27"/>
      <c r="K19" s="27"/>
      <c r="L19" s="27"/>
      <c r="M19" s="27"/>
      <c r="N19" s="28"/>
    </row>
    <row r="20" spans="2:14" ht="91.5" customHeight="1" x14ac:dyDescent="0.25">
      <c r="B20" s="26"/>
      <c r="C20" s="39" t="s">
        <v>33</v>
      </c>
      <c r="D20" s="251" t="s">
        <v>46</v>
      </c>
      <c r="E20" s="251"/>
      <c r="F20" s="251"/>
      <c r="G20" s="251"/>
      <c r="H20" s="251"/>
      <c r="I20" s="251"/>
      <c r="J20" s="251"/>
      <c r="K20" s="251"/>
      <c r="L20" s="251"/>
      <c r="M20" s="251"/>
      <c r="N20" s="28"/>
    </row>
    <row r="21" spans="2:14" ht="75" customHeight="1" x14ac:dyDescent="0.25">
      <c r="B21" s="26"/>
      <c r="C21" s="39" t="s">
        <v>33</v>
      </c>
      <c r="D21" s="251" t="s">
        <v>47</v>
      </c>
      <c r="E21" s="251"/>
      <c r="F21" s="251"/>
      <c r="G21" s="251"/>
      <c r="H21" s="251"/>
      <c r="I21" s="251"/>
      <c r="J21" s="251"/>
      <c r="K21" s="251"/>
      <c r="L21" s="251"/>
      <c r="M21" s="251"/>
      <c r="N21" s="28"/>
    </row>
    <row r="22" spans="2:14" ht="14.25" customHeight="1" x14ac:dyDescent="0.25">
      <c r="B22" s="26"/>
      <c r="C22" s="40"/>
      <c r="D22" s="38" t="s">
        <v>48</v>
      </c>
      <c r="E22" s="27"/>
      <c r="F22" s="27"/>
      <c r="G22" s="27"/>
      <c r="H22" s="27"/>
      <c r="I22" s="27"/>
      <c r="J22" s="27"/>
      <c r="K22" s="27"/>
      <c r="L22" s="27"/>
      <c r="M22" s="27"/>
      <c r="N22" s="28"/>
    </row>
    <row r="23" spans="2:14" ht="14.25" customHeight="1" x14ac:dyDescent="0.25">
      <c r="B23" s="26"/>
      <c r="C23" s="40"/>
      <c r="D23" s="38"/>
      <c r="E23" s="27"/>
      <c r="F23" s="27"/>
      <c r="G23" s="27"/>
      <c r="H23" s="27"/>
      <c r="I23" s="27"/>
      <c r="J23" s="27"/>
      <c r="K23" s="27"/>
      <c r="L23" s="27"/>
      <c r="M23" s="27"/>
      <c r="N23" s="28"/>
    </row>
    <row r="24" spans="2:14" ht="46.5" customHeight="1" x14ac:dyDescent="0.25">
      <c r="B24" s="26"/>
      <c r="C24" s="39" t="s">
        <v>33</v>
      </c>
      <c r="D24" s="251" t="s">
        <v>49</v>
      </c>
      <c r="E24" s="251"/>
      <c r="F24" s="251"/>
      <c r="G24" s="251"/>
      <c r="H24" s="251"/>
      <c r="I24" s="251"/>
      <c r="J24" s="251"/>
      <c r="K24" s="251"/>
      <c r="L24" s="251"/>
      <c r="M24" s="251"/>
      <c r="N24" s="28"/>
    </row>
    <row r="25" spans="2:14" ht="77.25" customHeight="1" x14ac:dyDescent="0.25">
      <c r="B25" s="26"/>
      <c r="C25" s="39" t="s">
        <v>33</v>
      </c>
      <c r="D25" s="251" t="s">
        <v>50</v>
      </c>
      <c r="E25" s="251"/>
      <c r="F25" s="251"/>
      <c r="G25" s="251"/>
      <c r="H25" s="251"/>
      <c r="I25" s="251"/>
      <c r="J25" s="251"/>
      <c r="K25" s="251"/>
      <c r="L25" s="251"/>
      <c r="M25" s="251"/>
      <c r="N25" s="28"/>
    </row>
    <row r="26" spans="2:14" ht="15" customHeight="1" x14ac:dyDescent="0.25">
      <c r="B26" s="26"/>
      <c r="C26" s="40"/>
      <c r="D26" s="38" t="s">
        <v>51</v>
      </c>
      <c r="E26" s="27"/>
      <c r="F26" s="27"/>
      <c r="G26" s="27"/>
      <c r="H26" s="27"/>
      <c r="I26" s="27"/>
      <c r="J26" s="27"/>
      <c r="K26" s="27"/>
      <c r="L26" s="27"/>
      <c r="M26" s="27"/>
      <c r="N26" s="28"/>
    </row>
    <row r="27" spans="2:14" ht="15" customHeight="1" x14ac:dyDescent="0.25">
      <c r="B27" s="26"/>
      <c r="C27" s="40"/>
      <c r="D27" s="38"/>
      <c r="E27" s="27"/>
      <c r="F27" s="27"/>
      <c r="G27" s="27"/>
      <c r="H27" s="27"/>
      <c r="I27" s="27"/>
      <c r="J27" s="27"/>
      <c r="K27" s="27"/>
      <c r="L27" s="27"/>
      <c r="M27" s="27"/>
      <c r="N27" s="28"/>
    </row>
    <row r="28" spans="2:14" ht="54" customHeight="1" x14ac:dyDescent="0.25">
      <c r="B28" s="26"/>
      <c r="C28" s="39" t="s">
        <v>33</v>
      </c>
      <c r="D28" s="251" t="s">
        <v>52</v>
      </c>
      <c r="E28" s="251"/>
      <c r="F28" s="251"/>
      <c r="G28" s="251"/>
      <c r="H28" s="251"/>
      <c r="I28" s="251"/>
      <c r="J28" s="251"/>
      <c r="K28" s="251"/>
      <c r="L28" s="251"/>
      <c r="M28" s="251"/>
      <c r="N28" s="28"/>
    </row>
    <row r="29" spans="2:14" ht="54" customHeight="1" x14ac:dyDescent="0.25">
      <c r="B29" s="26"/>
      <c r="C29" s="39" t="s">
        <v>33</v>
      </c>
      <c r="D29" s="251" t="s">
        <v>53</v>
      </c>
      <c r="E29" s="251"/>
      <c r="F29" s="251"/>
      <c r="G29" s="251"/>
      <c r="H29" s="251"/>
      <c r="I29" s="251"/>
      <c r="J29" s="251"/>
      <c r="K29" s="251"/>
      <c r="L29" s="251"/>
      <c r="M29" s="251"/>
      <c r="N29" s="28"/>
    </row>
    <row r="30" spans="2:14" ht="15" customHeight="1" x14ac:dyDescent="0.25">
      <c r="B30" s="26"/>
      <c r="C30" s="40"/>
      <c r="D30" s="38" t="s">
        <v>54</v>
      </c>
      <c r="E30" s="27"/>
      <c r="F30" s="27"/>
      <c r="G30" s="27"/>
      <c r="H30" s="27"/>
      <c r="I30" s="27"/>
      <c r="J30" s="27"/>
      <c r="K30" s="27"/>
      <c r="L30" s="27"/>
      <c r="M30" s="27"/>
      <c r="N30" s="28"/>
    </row>
    <row r="31" spans="2:14" ht="15" customHeight="1" x14ac:dyDescent="0.25">
      <c r="B31" s="26"/>
      <c r="C31" s="40"/>
      <c r="D31" s="38"/>
      <c r="E31" s="27"/>
      <c r="F31" s="27"/>
      <c r="G31" s="27"/>
      <c r="H31" s="27"/>
      <c r="I31" s="27"/>
      <c r="J31" s="27"/>
      <c r="K31" s="27"/>
      <c r="L31" s="27"/>
      <c r="M31" s="27"/>
      <c r="N31" s="28"/>
    </row>
    <row r="32" spans="2:14" ht="53.25" customHeight="1" x14ac:dyDescent="0.25">
      <c r="B32" s="26"/>
      <c r="C32" s="39" t="s">
        <v>33</v>
      </c>
      <c r="D32" s="251" t="s">
        <v>55</v>
      </c>
      <c r="E32" s="251"/>
      <c r="F32" s="251"/>
      <c r="G32" s="251"/>
      <c r="H32" s="251"/>
      <c r="I32" s="251"/>
      <c r="J32" s="251"/>
      <c r="K32" s="251"/>
      <c r="L32" s="251"/>
      <c r="M32" s="251"/>
      <c r="N32" s="28"/>
    </row>
    <row r="33" spans="2:14" ht="69" customHeight="1" x14ac:dyDescent="0.25">
      <c r="B33" s="26"/>
      <c r="C33" s="39" t="s">
        <v>33</v>
      </c>
      <c r="D33" s="251" t="s">
        <v>56</v>
      </c>
      <c r="E33" s="251"/>
      <c r="F33" s="251"/>
      <c r="G33" s="251"/>
      <c r="H33" s="251"/>
      <c r="I33" s="251"/>
      <c r="J33" s="251"/>
      <c r="K33" s="251"/>
      <c r="L33" s="251"/>
      <c r="M33" s="251"/>
      <c r="N33" s="28"/>
    </row>
    <row r="34" spans="2:14" ht="75" customHeight="1" x14ac:dyDescent="0.25">
      <c r="B34" s="26"/>
      <c r="C34" s="39" t="s">
        <v>33</v>
      </c>
      <c r="D34" s="251" t="s">
        <v>57</v>
      </c>
      <c r="E34" s="251"/>
      <c r="F34" s="251"/>
      <c r="G34" s="251"/>
      <c r="H34" s="251"/>
      <c r="I34" s="251"/>
      <c r="J34" s="251"/>
      <c r="K34" s="251"/>
      <c r="L34" s="251"/>
      <c r="M34" s="251"/>
      <c r="N34" s="28"/>
    </row>
    <row r="35" spans="2:14" ht="57" customHeight="1" x14ac:dyDescent="0.25">
      <c r="B35" s="26"/>
      <c r="C35" s="39" t="s">
        <v>33</v>
      </c>
      <c r="D35" s="271" t="s">
        <v>58</v>
      </c>
      <c r="E35" s="271"/>
      <c r="F35" s="271"/>
      <c r="G35" s="271"/>
      <c r="H35" s="271"/>
      <c r="I35" s="271"/>
      <c r="J35" s="271"/>
      <c r="K35" s="271"/>
      <c r="L35" s="271"/>
      <c r="M35" s="271"/>
      <c r="N35" s="28"/>
    </row>
    <row r="36" spans="2:14" ht="75" customHeight="1" x14ac:dyDescent="0.25">
      <c r="B36" s="26"/>
      <c r="C36" s="39" t="s">
        <v>33</v>
      </c>
      <c r="D36" s="271" t="s">
        <v>59</v>
      </c>
      <c r="E36" s="271"/>
      <c r="F36" s="271"/>
      <c r="G36" s="271"/>
      <c r="H36" s="271"/>
      <c r="I36" s="271"/>
      <c r="J36" s="271"/>
      <c r="K36" s="271"/>
      <c r="L36" s="271"/>
      <c r="M36" s="271"/>
      <c r="N36" s="28"/>
    </row>
    <row r="37" spans="2:14" ht="16.5" customHeight="1" x14ac:dyDescent="0.25">
      <c r="B37" s="26"/>
      <c r="C37" s="40"/>
      <c r="D37" s="41" t="s">
        <v>60</v>
      </c>
      <c r="E37" s="27"/>
      <c r="F37" s="27"/>
      <c r="G37" s="27"/>
      <c r="H37" s="27"/>
      <c r="I37" s="27"/>
      <c r="J37" s="27"/>
      <c r="K37" s="27"/>
      <c r="L37" s="27"/>
      <c r="M37" s="27"/>
      <c r="N37" s="28"/>
    </row>
    <row r="38" spans="2:14" ht="12.75" customHeight="1" x14ac:dyDescent="0.25">
      <c r="B38" s="26"/>
      <c r="C38" s="40"/>
      <c r="D38" s="38"/>
      <c r="E38" s="27"/>
      <c r="F38" s="27"/>
      <c r="G38" s="27"/>
      <c r="H38" s="27"/>
      <c r="I38" s="27"/>
      <c r="J38" s="27"/>
      <c r="K38" s="27"/>
      <c r="L38" s="27"/>
      <c r="M38" s="27"/>
      <c r="N38" s="28"/>
    </row>
    <row r="39" spans="2:14" ht="45.75" customHeight="1" x14ac:dyDescent="0.25">
      <c r="B39" s="26"/>
      <c r="C39" s="39" t="s">
        <v>33</v>
      </c>
      <c r="D39" s="251" t="s">
        <v>61</v>
      </c>
      <c r="E39" s="251"/>
      <c r="F39" s="251"/>
      <c r="G39" s="251"/>
      <c r="H39" s="251"/>
      <c r="I39" s="251"/>
      <c r="J39" s="251"/>
      <c r="K39" s="251"/>
      <c r="L39" s="251"/>
      <c r="M39" s="251"/>
      <c r="N39" s="28"/>
    </row>
    <row r="40" spans="2:14" ht="54.75" customHeight="1" x14ac:dyDescent="0.25">
      <c r="B40" s="26"/>
      <c r="C40" s="39" t="s">
        <v>33</v>
      </c>
      <c r="D40" s="251" t="s">
        <v>62</v>
      </c>
      <c r="E40" s="251"/>
      <c r="F40" s="251"/>
      <c r="G40" s="251"/>
      <c r="H40" s="251"/>
      <c r="I40" s="251"/>
      <c r="J40" s="251"/>
      <c r="K40" s="251"/>
      <c r="L40" s="251"/>
      <c r="M40" s="251"/>
      <c r="N40" s="28"/>
    </row>
    <row r="41" spans="2:14" ht="87" customHeight="1" x14ac:dyDescent="0.25">
      <c r="B41" s="26"/>
      <c r="C41" s="39" t="s">
        <v>33</v>
      </c>
      <c r="D41" s="251" t="s">
        <v>63</v>
      </c>
      <c r="E41" s="251"/>
      <c r="F41" s="251"/>
      <c r="G41" s="251"/>
      <c r="H41" s="251"/>
      <c r="I41" s="251"/>
      <c r="J41" s="251"/>
      <c r="K41" s="251"/>
      <c r="L41" s="251"/>
      <c r="M41" s="251"/>
      <c r="N41" s="28"/>
    </row>
    <row r="42" spans="2:14" ht="72" customHeight="1" x14ac:dyDescent="0.25">
      <c r="B42" s="26"/>
      <c r="C42" s="39" t="s">
        <v>33</v>
      </c>
      <c r="D42" s="251" t="s">
        <v>64</v>
      </c>
      <c r="E42" s="251"/>
      <c r="F42" s="251"/>
      <c r="G42" s="251"/>
      <c r="H42" s="251"/>
      <c r="I42" s="251"/>
      <c r="J42" s="251"/>
      <c r="K42" s="251"/>
      <c r="L42" s="251"/>
      <c r="M42" s="251"/>
      <c r="N42" s="28"/>
    </row>
    <row r="43" spans="2:14" ht="16.5" customHeight="1" x14ac:dyDescent="0.25">
      <c r="B43" s="26"/>
      <c r="C43" s="40"/>
      <c r="D43" s="41" t="s">
        <v>65</v>
      </c>
      <c r="E43" s="27"/>
      <c r="F43" s="27"/>
      <c r="G43" s="27"/>
      <c r="H43" s="27"/>
      <c r="I43" s="27"/>
      <c r="J43" s="27"/>
      <c r="K43" s="27"/>
      <c r="L43" s="27"/>
      <c r="M43" s="27"/>
      <c r="N43" s="28"/>
    </row>
    <row r="44" spans="2:14" ht="12.75" customHeight="1" x14ac:dyDescent="0.25">
      <c r="B44" s="26"/>
      <c r="C44" s="40"/>
      <c r="D44" s="38"/>
      <c r="E44" s="27"/>
      <c r="F44" s="27"/>
      <c r="G44" s="27"/>
      <c r="H44" s="27"/>
      <c r="I44" s="27"/>
      <c r="J44" s="27"/>
      <c r="K44" s="27"/>
      <c r="L44" s="27"/>
      <c r="M44" s="27"/>
      <c r="N44" s="28"/>
    </row>
    <row r="45" spans="2:14" ht="72" customHeight="1" x14ac:dyDescent="0.25">
      <c r="B45" s="26"/>
      <c r="C45" s="39" t="s">
        <v>33</v>
      </c>
      <c r="D45" s="251" t="s">
        <v>66</v>
      </c>
      <c r="E45" s="251"/>
      <c r="F45" s="251"/>
      <c r="G45" s="251"/>
      <c r="H45" s="251"/>
      <c r="I45" s="251"/>
      <c r="J45" s="251"/>
      <c r="K45" s="251"/>
      <c r="L45" s="251"/>
      <c r="M45" s="251"/>
      <c r="N45" s="28"/>
    </row>
    <row r="46" spans="2:14" ht="38.25" customHeight="1" x14ac:dyDescent="0.25">
      <c r="B46" s="26"/>
      <c r="C46" s="42"/>
      <c r="D46" s="251"/>
      <c r="E46" s="251"/>
      <c r="F46" s="251"/>
      <c r="G46" s="251"/>
      <c r="H46" s="251"/>
      <c r="I46" s="251"/>
      <c r="J46" s="251"/>
      <c r="K46" s="251"/>
      <c r="L46" s="251"/>
      <c r="M46" s="251"/>
      <c r="N46" s="28"/>
    </row>
    <row r="47" spans="2:14" ht="16.5" customHeight="1" x14ac:dyDescent="0.25">
      <c r="B47" s="26"/>
      <c r="C47" s="40"/>
      <c r="D47" s="41" t="s">
        <v>67</v>
      </c>
      <c r="E47" s="27"/>
      <c r="F47" s="27"/>
      <c r="G47" s="27"/>
      <c r="H47" s="27"/>
      <c r="I47" s="27"/>
      <c r="J47" s="27"/>
      <c r="K47" s="27"/>
      <c r="L47" s="27"/>
      <c r="M47" s="27"/>
      <c r="N47" s="28"/>
    </row>
    <row r="48" spans="2:14" ht="12.75" customHeight="1" x14ac:dyDescent="0.25">
      <c r="B48" s="26"/>
      <c r="C48" s="40"/>
      <c r="D48" s="38"/>
      <c r="E48" s="27"/>
      <c r="F48" s="27"/>
      <c r="G48" s="27"/>
      <c r="H48" s="27"/>
      <c r="I48" s="27"/>
      <c r="J48" s="27"/>
      <c r="K48" s="27"/>
      <c r="L48" s="27"/>
      <c r="M48" s="27"/>
      <c r="N48" s="28"/>
    </row>
    <row r="49" spans="2:14" ht="50.25" customHeight="1" x14ac:dyDescent="0.25">
      <c r="B49" s="26"/>
      <c r="C49" s="39" t="s">
        <v>33</v>
      </c>
      <c r="D49" s="251" t="s">
        <v>68</v>
      </c>
      <c r="E49" s="251"/>
      <c r="F49" s="251"/>
      <c r="G49" s="251"/>
      <c r="H49" s="251"/>
      <c r="I49" s="251"/>
      <c r="J49" s="251"/>
      <c r="K49" s="251"/>
      <c r="L49" s="251"/>
      <c r="M49" s="251"/>
      <c r="N49" s="28"/>
    </row>
    <row r="50" spans="2:14" ht="21" customHeight="1" x14ac:dyDescent="0.25">
      <c r="B50" s="26"/>
      <c r="C50" s="39" t="s">
        <v>33</v>
      </c>
      <c r="D50" s="251" t="s">
        <v>69</v>
      </c>
      <c r="E50" s="251"/>
      <c r="F50" s="251"/>
      <c r="G50" s="251"/>
      <c r="H50" s="251"/>
      <c r="I50" s="251"/>
      <c r="J50" s="251"/>
      <c r="K50" s="251"/>
      <c r="L50" s="251"/>
      <c r="M50" s="251"/>
      <c r="N50" s="28"/>
    </row>
    <row r="51" spans="2:14" ht="23.25" customHeight="1" x14ac:dyDescent="0.25">
      <c r="B51" s="26"/>
      <c r="C51" s="42"/>
      <c r="D51" s="264" t="s">
        <v>70</v>
      </c>
      <c r="E51" s="264"/>
      <c r="F51" s="264"/>
      <c r="G51" s="264"/>
      <c r="H51" s="264"/>
      <c r="I51" s="264"/>
      <c r="J51" s="264"/>
      <c r="K51" s="264"/>
      <c r="L51" s="264"/>
      <c r="M51" s="264"/>
      <c r="N51" s="28"/>
    </row>
    <row r="52" spans="2:14" ht="25.5" customHeight="1" x14ac:dyDescent="0.25">
      <c r="B52" s="26"/>
      <c r="C52" s="42"/>
      <c r="D52" s="265"/>
      <c r="E52" s="265"/>
      <c r="F52" s="270" t="s">
        <v>71</v>
      </c>
      <c r="G52" s="270"/>
      <c r="H52" s="270"/>
      <c r="I52" s="270"/>
      <c r="J52" s="267" t="s">
        <v>72</v>
      </c>
      <c r="K52" s="267"/>
      <c r="L52" s="267"/>
      <c r="M52" s="267"/>
      <c r="N52" s="28"/>
    </row>
    <row r="53" spans="2:14" ht="114" customHeight="1" x14ac:dyDescent="0.25">
      <c r="B53" s="26"/>
      <c r="C53" s="42"/>
      <c r="D53" s="260"/>
      <c r="E53" s="260"/>
      <c r="F53" s="269" t="s">
        <v>73</v>
      </c>
      <c r="G53" s="269"/>
      <c r="H53" s="269"/>
      <c r="I53" s="269"/>
      <c r="J53" s="262" t="s">
        <v>74</v>
      </c>
      <c r="K53" s="262"/>
      <c r="L53" s="262"/>
      <c r="M53" s="262"/>
      <c r="N53" s="28"/>
    </row>
    <row r="54" spans="2:14" ht="25.5" customHeight="1" x14ac:dyDescent="0.25">
      <c r="B54" s="26"/>
      <c r="C54" s="42"/>
      <c r="D54" s="253" t="s">
        <v>75</v>
      </c>
      <c r="E54" s="253"/>
      <c r="F54" s="254" t="s">
        <v>76</v>
      </c>
      <c r="G54" s="254"/>
      <c r="H54" s="254"/>
      <c r="I54" s="254"/>
      <c r="J54" s="255" t="s">
        <v>76</v>
      </c>
      <c r="K54" s="255"/>
      <c r="L54" s="255"/>
      <c r="M54" s="255"/>
      <c r="N54" s="28"/>
    </row>
    <row r="55" spans="2:14" ht="25.5" customHeight="1" x14ac:dyDescent="0.25">
      <c r="B55" s="26"/>
      <c r="C55" s="42"/>
      <c r="D55" s="253" t="s">
        <v>77</v>
      </c>
      <c r="E55" s="253"/>
      <c r="F55" s="254" t="s">
        <v>76</v>
      </c>
      <c r="G55" s="254"/>
      <c r="H55" s="254"/>
      <c r="I55" s="254"/>
      <c r="J55" s="255" t="s">
        <v>76</v>
      </c>
      <c r="K55" s="255"/>
      <c r="L55" s="255"/>
      <c r="M55" s="255"/>
      <c r="N55" s="28"/>
    </row>
    <row r="56" spans="2:14" ht="33.75" customHeight="1" x14ac:dyDescent="0.25">
      <c r="B56" s="26"/>
      <c r="C56" s="42"/>
      <c r="D56" s="253" t="s">
        <v>78</v>
      </c>
      <c r="E56" s="253"/>
      <c r="F56" s="254" t="s">
        <v>79</v>
      </c>
      <c r="G56" s="254"/>
      <c r="H56" s="254"/>
      <c r="I56" s="254"/>
      <c r="J56" s="255" t="s">
        <v>79</v>
      </c>
      <c r="K56" s="255"/>
      <c r="L56" s="255"/>
      <c r="M56" s="255"/>
      <c r="N56" s="28"/>
    </row>
    <row r="57" spans="2:14" ht="25.5" customHeight="1" x14ac:dyDescent="0.25">
      <c r="B57" s="26"/>
      <c r="C57" s="42"/>
      <c r="D57" s="253" t="s">
        <v>80</v>
      </c>
      <c r="E57" s="253"/>
      <c r="F57" s="258" t="s">
        <v>81</v>
      </c>
      <c r="G57" s="258"/>
      <c r="H57" s="258"/>
      <c r="I57" s="258"/>
      <c r="J57" s="259" t="s">
        <v>81</v>
      </c>
      <c r="K57" s="259"/>
      <c r="L57" s="259"/>
      <c r="M57" s="259"/>
      <c r="N57" s="28"/>
    </row>
    <row r="58" spans="2:14" ht="25.5" customHeight="1" x14ac:dyDescent="0.25">
      <c r="B58" s="26"/>
      <c r="C58" s="42"/>
      <c r="D58" s="256" t="s">
        <v>82</v>
      </c>
      <c r="E58" s="256"/>
      <c r="F58" s="257" t="s">
        <v>83</v>
      </c>
      <c r="G58" s="257"/>
      <c r="H58" s="257"/>
      <c r="I58" s="257"/>
      <c r="J58" s="268" t="s">
        <v>81</v>
      </c>
      <c r="K58" s="268"/>
      <c r="L58" s="268"/>
      <c r="M58" s="268"/>
      <c r="N58" s="28"/>
    </row>
    <row r="59" spans="2:14" ht="25.5" customHeight="1" x14ac:dyDescent="0.25">
      <c r="B59" s="26"/>
      <c r="C59" s="42"/>
      <c r="D59" s="251"/>
      <c r="E59" s="251"/>
      <c r="F59" s="251"/>
      <c r="G59" s="251"/>
      <c r="H59" s="251"/>
      <c r="I59" s="251"/>
      <c r="J59" s="251"/>
      <c r="K59" s="251"/>
      <c r="L59" s="251"/>
      <c r="M59" s="251"/>
      <c r="N59" s="28"/>
    </row>
    <row r="60" spans="2:14" ht="23.25" customHeight="1" x14ac:dyDescent="0.25">
      <c r="B60" s="26"/>
      <c r="C60" s="42"/>
      <c r="D60" s="264" t="s">
        <v>84</v>
      </c>
      <c r="E60" s="264"/>
      <c r="F60" s="264"/>
      <c r="G60" s="264"/>
      <c r="H60" s="264"/>
      <c r="I60" s="264"/>
      <c r="J60" s="264"/>
      <c r="K60" s="264"/>
      <c r="L60" s="264"/>
      <c r="M60" s="264"/>
      <c r="N60" s="28"/>
    </row>
    <row r="61" spans="2:14" ht="25.5" customHeight="1" x14ac:dyDescent="0.25">
      <c r="B61" s="26"/>
      <c r="C61" s="42"/>
      <c r="D61" s="265"/>
      <c r="E61" s="265"/>
      <c r="F61" s="266" t="s">
        <v>71</v>
      </c>
      <c r="G61" s="266"/>
      <c r="H61" s="266"/>
      <c r="I61" s="266"/>
      <c r="J61" s="267" t="s">
        <v>72</v>
      </c>
      <c r="K61" s="267"/>
      <c r="L61" s="267"/>
      <c r="M61" s="267"/>
      <c r="N61" s="28"/>
    </row>
    <row r="62" spans="2:14" ht="103.5" customHeight="1" x14ac:dyDescent="0.25">
      <c r="B62" s="26"/>
      <c r="C62" s="42"/>
      <c r="D62" s="260"/>
      <c r="E62" s="260"/>
      <c r="F62" s="261" t="s">
        <v>85</v>
      </c>
      <c r="G62" s="261"/>
      <c r="H62" s="261"/>
      <c r="I62" s="261"/>
      <c r="J62" s="262" t="s">
        <v>86</v>
      </c>
      <c r="K62" s="262"/>
      <c r="L62" s="262"/>
      <c r="M62" s="262"/>
      <c r="N62" s="28"/>
    </row>
    <row r="63" spans="2:14" ht="25.5" customHeight="1" x14ac:dyDescent="0.25">
      <c r="B63" s="26"/>
      <c r="C63" s="42"/>
      <c r="D63" s="263" t="s">
        <v>75</v>
      </c>
      <c r="E63" s="263"/>
      <c r="F63" s="258" t="s">
        <v>81</v>
      </c>
      <c r="G63" s="258"/>
      <c r="H63" s="258"/>
      <c r="I63" s="258"/>
      <c r="J63" s="259" t="s">
        <v>81</v>
      </c>
      <c r="K63" s="259"/>
      <c r="L63" s="259"/>
      <c r="M63" s="259"/>
      <c r="N63" s="28"/>
    </row>
    <row r="64" spans="2:14" ht="25.5" customHeight="1" x14ac:dyDescent="0.25">
      <c r="B64" s="26"/>
      <c r="C64" s="42"/>
      <c r="D64" s="253" t="s">
        <v>77</v>
      </c>
      <c r="E64" s="253"/>
      <c r="F64" s="258" t="s">
        <v>81</v>
      </c>
      <c r="G64" s="258"/>
      <c r="H64" s="258"/>
      <c r="I64" s="258"/>
      <c r="J64" s="259" t="s">
        <v>81</v>
      </c>
      <c r="K64" s="259"/>
      <c r="L64" s="259"/>
      <c r="M64" s="259"/>
      <c r="N64" s="28"/>
    </row>
    <row r="65" spans="2:14" ht="33.75" customHeight="1" x14ac:dyDescent="0.25">
      <c r="B65" s="26"/>
      <c r="C65" s="42"/>
      <c r="D65" s="253" t="s">
        <v>78</v>
      </c>
      <c r="E65" s="253"/>
      <c r="F65" s="254" t="s">
        <v>87</v>
      </c>
      <c r="G65" s="254"/>
      <c r="H65" s="254"/>
      <c r="I65" s="254"/>
      <c r="J65" s="255" t="s">
        <v>87</v>
      </c>
      <c r="K65" s="255"/>
      <c r="L65" s="255"/>
      <c r="M65" s="255"/>
      <c r="N65" s="28"/>
    </row>
    <row r="66" spans="2:14" ht="25.5" customHeight="1" x14ac:dyDescent="0.25">
      <c r="B66" s="26"/>
      <c r="C66" s="42"/>
      <c r="D66" s="253" t="s">
        <v>80</v>
      </c>
      <c r="E66" s="253"/>
      <c r="F66" s="254" t="s">
        <v>76</v>
      </c>
      <c r="G66" s="254"/>
      <c r="H66" s="254"/>
      <c r="I66" s="254"/>
      <c r="J66" s="255" t="s">
        <v>76</v>
      </c>
      <c r="K66" s="255"/>
      <c r="L66" s="255"/>
      <c r="M66" s="255"/>
      <c r="N66" s="28"/>
    </row>
    <row r="67" spans="2:14" ht="25.5" customHeight="1" x14ac:dyDescent="0.25">
      <c r="B67" s="26"/>
      <c r="C67" s="42"/>
      <c r="D67" s="256" t="s">
        <v>82</v>
      </c>
      <c r="E67" s="256"/>
      <c r="F67" s="257" t="s">
        <v>83</v>
      </c>
      <c r="G67" s="257"/>
      <c r="H67" s="257"/>
      <c r="I67" s="257"/>
      <c r="J67" s="255" t="s">
        <v>76</v>
      </c>
      <c r="K67" s="255"/>
      <c r="L67" s="255"/>
      <c r="M67" s="255"/>
      <c r="N67" s="28"/>
    </row>
    <row r="68" spans="2:14" ht="25.5" customHeight="1" x14ac:dyDescent="0.25">
      <c r="B68" s="26"/>
      <c r="C68" s="42"/>
      <c r="D68" s="250" t="s">
        <v>88</v>
      </c>
      <c r="E68" s="250"/>
      <c r="F68" s="250"/>
      <c r="G68" s="250"/>
      <c r="H68" s="250"/>
      <c r="I68" s="250"/>
      <c r="J68" s="250"/>
      <c r="K68" s="250"/>
      <c r="L68" s="250"/>
      <c r="M68" s="250"/>
      <c r="N68" s="28"/>
    </row>
    <row r="69" spans="2:14" ht="16.5" customHeight="1" x14ac:dyDescent="0.25">
      <c r="B69" s="26"/>
      <c r="C69" s="40"/>
      <c r="D69" s="41" t="s">
        <v>89</v>
      </c>
      <c r="E69" s="27"/>
      <c r="F69" s="27"/>
      <c r="G69" s="27"/>
      <c r="H69" s="27"/>
      <c r="I69" s="27"/>
      <c r="J69" s="27"/>
      <c r="K69" s="27"/>
      <c r="L69" s="27"/>
      <c r="M69" s="27"/>
      <c r="N69" s="28"/>
    </row>
    <row r="70" spans="2:14" ht="12.75" customHeight="1" x14ac:dyDescent="0.25">
      <c r="B70" s="26"/>
      <c r="C70" s="40"/>
      <c r="D70" s="38"/>
      <c r="E70" s="27"/>
      <c r="F70" s="27"/>
      <c r="G70" s="27"/>
      <c r="H70" s="27"/>
      <c r="I70" s="27"/>
      <c r="J70" s="27"/>
      <c r="K70" s="27"/>
      <c r="L70" s="27"/>
      <c r="M70" s="27"/>
      <c r="N70" s="28"/>
    </row>
    <row r="71" spans="2:14" ht="87" customHeight="1" x14ac:dyDescent="0.25">
      <c r="B71" s="26"/>
      <c r="C71" s="39" t="s">
        <v>33</v>
      </c>
      <c r="D71" s="251" t="s">
        <v>90</v>
      </c>
      <c r="E71" s="251"/>
      <c r="F71" s="251"/>
      <c r="G71" s="251"/>
      <c r="H71" s="251"/>
      <c r="I71" s="251"/>
      <c r="J71" s="251"/>
      <c r="K71" s="251"/>
      <c r="L71" s="251"/>
      <c r="M71" s="251"/>
      <c r="N71" s="28"/>
    </row>
    <row r="72" spans="2:14" ht="43.5" customHeight="1" x14ac:dyDescent="0.25">
      <c r="B72" s="26"/>
      <c r="C72" s="39" t="s">
        <v>33</v>
      </c>
      <c r="D72" s="251" t="s">
        <v>91</v>
      </c>
      <c r="E72" s="251"/>
      <c r="F72" s="251"/>
      <c r="G72" s="251"/>
      <c r="H72" s="251"/>
      <c r="I72" s="251"/>
      <c r="J72" s="251"/>
      <c r="K72" s="251"/>
      <c r="L72" s="251"/>
      <c r="M72" s="251"/>
      <c r="N72" s="28"/>
    </row>
    <row r="73" spans="2:14" ht="9.75" customHeight="1" x14ac:dyDescent="0.25">
      <c r="B73" s="32"/>
      <c r="C73" s="43"/>
      <c r="D73" s="252"/>
      <c r="E73" s="252"/>
      <c r="F73" s="252"/>
      <c r="G73" s="252"/>
      <c r="H73" s="252"/>
      <c r="I73" s="252"/>
      <c r="J73" s="252"/>
      <c r="K73" s="252"/>
      <c r="L73" s="252"/>
      <c r="M73" s="252"/>
      <c r="N73" s="34"/>
    </row>
  </sheetData>
  <sheetProtection sheet="1" objects="1" scenarios="1"/>
  <mergeCells count="80">
    <mergeCell ref="C3:E3"/>
    <mergeCell ref="D7:M7"/>
    <mergeCell ref="D8:M8"/>
    <mergeCell ref="D9:M9"/>
    <mergeCell ref="D10:M10"/>
    <mergeCell ref="D11:M11"/>
    <mergeCell ref="D12:M12"/>
    <mergeCell ref="D13:M13"/>
    <mergeCell ref="D14:M14"/>
    <mergeCell ref="D15:M15"/>
    <mergeCell ref="D16:M16"/>
    <mergeCell ref="D17:M17"/>
    <mergeCell ref="D20:M20"/>
    <mergeCell ref="D21:M21"/>
    <mergeCell ref="D24:M24"/>
    <mergeCell ref="D25:M25"/>
    <mergeCell ref="D28:M28"/>
    <mergeCell ref="D29:M29"/>
    <mergeCell ref="D32:M32"/>
    <mergeCell ref="D33:M33"/>
    <mergeCell ref="D34:M34"/>
    <mergeCell ref="D35:M35"/>
    <mergeCell ref="D36:M36"/>
    <mergeCell ref="D39:M39"/>
    <mergeCell ref="D40:M40"/>
    <mergeCell ref="D41:M41"/>
    <mergeCell ref="D42:M42"/>
    <mergeCell ref="D45:M45"/>
    <mergeCell ref="D46:M46"/>
    <mergeCell ref="D49:M49"/>
    <mergeCell ref="D50:M50"/>
    <mergeCell ref="D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D59:M59"/>
    <mergeCell ref="D60:M60"/>
    <mergeCell ref="D61:E61"/>
    <mergeCell ref="F61:I61"/>
    <mergeCell ref="J61:M61"/>
    <mergeCell ref="D62:E62"/>
    <mergeCell ref="F62:I62"/>
    <mergeCell ref="J62:M62"/>
    <mergeCell ref="D63:E63"/>
    <mergeCell ref="F63:I63"/>
    <mergeCell ref="J63:M63"/>
    <mergeCell ref="D64:E64"/>
    <mergeCell ref="F64:I64"/>
    <mergeCell ref="J64:M64"/>
    <mergeCell ref="D65:E65"/>
    <mergeCell ref="F65:I65"/>
    <mergeCell ref="J65:M65"/>
    <mergeCell ref="D68:M68"/>
    <mergeCell ref="D71:M71"/>
    <mergeCell ref="D72:M72"/>
    <mergeCell ref="D73:M73"/>
    <mergeCell ref="D66:E66"/>
    <mergeCell ref="F66:I66"/>
    <mergeCell ref="J66:M66"/>
    <mergeCell ref="D67:E67"/>
    <mergeCell ref="F67:I67"/>
    <mergeCell ref="J67:M67"/>
  </mergeCells>
  <printOptions horizontalCentered="1"/>
  <pageMargins left="0.75" right="0.75" top="0.47986111111111102" bottom="0.98402777777777795" header="0.51180555555555496" footer="0.51180555555555496"/>
  <pageSetup paperSize="9" scale="87"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115"/>
  <sheetViews>
    <sheetView showGridLines="0" showRowColHeaders="0" topLeftCell="A7" zoomScaleNormal="100" workbookViewId="0">
      <selection activeCell="M18" sqref="M18:M19"/>
    </sheetView>
  </sheetViews>
  <sheetFormatPr defaultRowHeight="13.2" x14ac:dyDescent="0.25"/>
  <cols>
    <col min="1" max="1" width="4.109375" style="44" customWidth="1"/>
    <col min="2" max="2" width="18.88671875" style="44" customWidth="1"/>
    <col min="3" max="3" width="6.5546875" style="44" customWidth="1"/>
    <col min="4" max="4" width="4.5546875" style="44" customWidth="1"/>
    <col min="5" max="5" width="10.88671875" style="45" customWidth="1"/>
    <col min="6" max="6" width="10.88671875" style="44" customWidth="1"/>
    <col min="7" max="12" width="10.88671875" style="46" customWidth="1"/>
    <col min="13" max="13" width="7.109375" style="47" customWidth="1"/>
    <col min="14" max="1025" width="9.109375" style="44" customWidth="1"/>
  </cols>
  <sheetData>
    <row r="1" spans="1:22" s="22" customFormat="1" ht="20.25" customHeight="1" x14ac:dyDescent="0.15">
      <c r="A1" s="48"/>
      <c r="B1" s="145"/>
      <c r="C1" s="49"/>
      <c r="D1" s="49"/>
      <c r="E1" s="49"/>
      <c r="F1" s="49"/>
      <c r="G1" s="49"/>
      <c r="H1" s="49"/>
      <c r="I1" s="49"/>
      <c r="J1" s="49"/>
      <c r="K1" s="49"/>
      <c r="L1" s="145"/>
      <c r="M1" s="50" t="str">
        <f>IF(Identificação!C17="","",Identificação!C17)</f>
        <v>ESCOLA BÁSICA SECUNDÁRIA PROF. DR. FRANCISCO FREITAS BRANCO</v>
      </c>
      <c r="N1" s="145"/>
      <c r="O1" s="145"/>
      <c r="P1" s="145"/>
      <c r="Q1" s="145"/>
      <c r="R1" s="145"/>
      <c r="S1" s="145"/>
      <c r="T1" s="145"/>
      <c r="U1" s="145"/>
      <c r="V1" s="145"/>
    </row>
    <row r="3" spans="1:22" x14ac:dyDescent="0.25">
      <c r="B3" s="51" t="s">
        <v>92</v>
      </c>
      <c r="C3" s="52"/>
      <c r="D3" s="145"/>
      <c r="E3" s="51" t="s">
        <v>93</v>
      </c>
      <c r="F3" s="52"/>
      <c r="G3" s="53"/>
      <c r="H3" s="53"/>
      <c r="I3" s="53"/>
      <c r="J3" s="53"/>
      <c r="K3" s="53"/>
      <c r="L3" s="53"/>
      <c r="M3" s="52"/>
    </row>
    <row r="4" spans="1:22" x14ac:dyDescent="0.25">
      <c r="B4" s="58"/>
      <c r="C4" s="58"/>
      <c r="D4" s="58"/>
      <c r="E4" s="122" t="str">
        <f>IF(OR(Identificação!C17="",Identificação!H24="",Identificação!F26="",Identificação!M26=""),"Por favor preencha todos os campos do separador 'Identificação'","")</f>
        <v/>
      </c>
      <c r="F4" s="58"/>
      <c r="G4" s="55"/>
      <c r="H4" s="55"/>
      <c r="I4" s="55"/>
      <c r="J4" s="55"/>
      <c r="K4" s="55"/>
      <c r="L4" s="55"/>
      <c r="M4" s="58"/>
    </row>
    <row r="5" spans="1:22" x14ac:dyDescent="0.25">
      <c r="B5" s="58"/>
      <c r="C5" s="58"/>
      <c r="D5" s="58"/>
      <c r="E5" s="56"/>
      <c r="F5" s="58"/>
      <c r="G5" s="55"/>
      <c r="H5" s="57"/>
      <c r="I5" s="57"/>
      <c r="J5" s="57"/>
      <c r="K5" s="57"/>
      <c r="L5" s="57"/>
      <c r="M5" s="58"/>
    </row>
    <row r="6" spans="1:22" ht="13.2" customHeight="1" x14ac:dyDescent="0.25">
      <c r="B6" s="272" t="s">
        <v>94</v>
      </c>
      <c r="C6" s="272"/>
      <c r="D6" s="58"/>
      <c r="E6" s="59" t="str">
        <f>IF(E7="...","Preenchido",IF(E7="Por favor preencha todas as células em aberto. Se não existirem ocorrências a registar deverá introduzir o número zero.","Por preencher","Preenchido com erros!"))</f>
        <v>Preenchido</v>
      </c>
      <c r="F6" s="60"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60"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Humanos'!D10,"O número de DIRIGENTES homens com o vinculo por tempo indeterminado, não pode ser diferente do valor registado para este grupo no ano anterior, subtraidas as eventuais saídas e acrescido das eventuais entradas",IF('Recursos Humanos'!D52&lt;&gt;'Recursos Humanos'!D11,"O número de DIRIGENTES mulheres com o vinculo por tempo indeterminado não pode ser diferente do valor registado para este grupo no ano anterior, subtraidas as eventuais saídas e acrescido das eventuais entradas",H6))))</f>
        <v>...</v>
      </c>
      <c r="H6" s="61" t="str">
        <f>IF('Recursos Humanos'!D54&lt;&gt;'Recursos Humanos'!D13,"O número de DIRIGENTES homens com contrato a termo resolutivo não pode ser diferente do valor registado para este grupo no ano anterior, subtraidas as eventuais saídas e acrescido das eventuais entradas",IF('Recursos Humanos'!D55&lt;&gt;'Recursos Humanos'!D14,"O número de DIRIGENTES mulheres com contrato a termo resolutivo não pode ser diferente do valor registado para este grupo no ano anterior, subtraidas as eventuais saídas e acrescido das eventuais entradas",IF('Recursos Humanos'!D57&lt;&gt;'Recursos Humanos'!D16,"O número de DIRIGENTES homens com outros vinculos, não pode ser diferente do valor registado para este grupo no ano anterior, subtraidas as eventuais saídas e acrescido das eventuais entradas",IF('Recursos Humanos'!D58&lt;&gt;'Recursos Humanos'!D17,"O número de DIRIGENTES mulheres com outros vinculos não pode ser diferente do valor registado para este grupo no ano anterior, subtraidas as eventuais saídas e acrescido das eventuais entradas",I6))))</f>
        <v>...</v>
      </c>
      <c r="I6" s="61"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Humanos'!E10,"O número de TÉCNICOS SUPERIORES homens com o vinculo por tempo indeterminado, não pode ser diferente do valor registado para este grupo no ano anterior, subtraidas as eventuais saídas e acrescido das eventuais entradas",IF('Recursos Humanos'!E52&lt;&gt;'Recursos Humanos'!E11,"O número de TÉCNICOS SUPERIORES mulheres com o vinculo por tempo indeterminado não pode ser diferente do valor registado para este grupo no ano anterior, subtraidas as eventuais saídas e acrescido das eventuais entradas",J6))))</f>
        <v>...</v>
      </c>
      <c r="J6" s="61" t="str">
        <f>IF('Recursos Humanos'!E54&lt;&gt;'Recursos Humanos'!E13,"O número de TÉCNICOS SUPERIORES homens com contrato a termo resolutivo não pode ser diferente do valor registado para este grupo no ano anterior, subtraidas as eventuais saídas e acrescido das eventuais entradas",IF('Recursos Humanos'!E55&lt;&gt;'Recursos Humanos'!E14,"O número de TÉCNICOS SUPERIORES mulheres com contrato a termo resolutivo não pode ser diferente do valor registado para este grupo no ano anterior, subtraidas as eventuais saídas e acrescido das eventuais entradas",IF('Recursos Humanos'!E57&lt;&gt;'Recursos Humanos'!E16,"O número de TÉCNICOS SUPERIORES homens com outros vinculos, não pode ser diferente do valor registado para este grupo no ano anterior, subtraidas as eventuais saídas e acrescido das eventuais entradas",IF('Recursos Humanos'!E58&lt;&gt;'Recursos Humanos'!E17,"O número de TÉCNICOS SUPERIORES mulheres com outros vinculos não pode ser diferente do valor registado para este grupo no ano anterior, subtraidas as eventuais saídas e acrescido das eventuais entradas",K6))))</f>
        <v>...</v>
      </c>
      <c r="K6" s="61"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Humanos'!F10,"O número de Assistentes Técnicos homens com vinculo por tempo indeterminado, não pode ser diferente do valor registado para este grupo no ano anterior, subtraidas as eventuais saídas e acrescido das eventuais entradas",IF('Recursos Humanos'!F52&lt;&gt;'Recursos Humanos'!F11,"O número de Assistentes Técnicos mulheres com vinculo por tempo indeterminado não pode ser diferente do valor registado para este grupo no ano anterior, subtraidas as eventuais saídas e acrescido das eventuais entradas",L6))))</f>
        <v>...</v>
      </c>
      <c r="L6" s="61" t="str">
        <f>IF('Recursos Humanos'!F54&lt;&gt;'Recursos Humanos'!F13,"O número de Assistentes Técnicos homens com contrato a termo resolutivo não pode ser diferente do valor registado para este grupo no ano anterior, subtraidas as eventuais saídas e acrescido das eventuais entradas",IF('Recursos Humanos'!F55&lt;&gt;'Recursos Humanos'!F14,"O número de Assistentes Técnicos mulheres com contrato a termo resolutivo não pode ser diferente do valor registado para este grupo no ano anterior, subtraidas as eventuais saídas e acrescido das eventuais entradas",IF('Recursos Humanos'!F57&lt;&gt;'Recursos Humanos'!F16,"O número de Assistentes Técnicos homens com outros vinculos, não pode ser diferente do valor registado para este grupo no ano anterior, subtraidas as eventuais saídas e acrescido das eventuais entradas",IF('Recursos Humanos'!F58&lt;&gt;'Recursos Humanos'!F17,"O número de Assistentes Técnicos mulheres com outros vinculos não pode ser diferente do valor registado para este grupo no ano anterior, subtraidas as eventuais saídas e acrescido das eventuais entradas",N6))))</f>
        <v>...</v>
      </c>
      <c r="M6" s="273" t="s">
        <v>95</v>
      </c>
      <c r="N6" s="46"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Humanos'!G10,"O número de Assistentes Operacionais homens com vinculo por tempo indeterminado, não pode ser diferente do valor registado para este grupo no ano anterior, subtraidas as eventuais saídas e acrescido das eventuais entradas",IF('Recursos Humanos'!G52&lt;&gt;'Recursos Humanos'!G11,"O número de Assistentes Operacionais mulheres com vinculo por tempo indeterminado não pode ser diferente do valor registado para este grupo no ano anterior, subtraidas as eventuais saídas e acrescido das eventuais entradas",O6))))</f>
        <v>...</v>
      </c>
      <c r="O6" s="46" t="str">
        <f>IF('Recursos Humanos'!G54&lt;&gt;'Recursos Humanos'!G13,"O número de Assistentes Operacionais homens com contrato a termo resolutivo não pode ser diferente do valor registado para este grupo no ano anterior, subtraidas as eventuais saídas e acrescido das eventuais entradas",IF('Recursos Humanos'!G55&lt;&gt;'Recursos Humanos'!G14,"O número de Assistentes Operacionais mulheres com contrato a termo resolutivo não pode ser diferente do valor registado para este grupo no ano anterior, subtraidas as eventuais saídas e acrescido das eventuais entradas",IF('Recursos Humanos'!G57&lt;&gt;'Recursos Humanos'!G16,"O número de Assistentes Operacionais homens com outros vinculos, não pode ser diferente do valor registado para este grupo no ano anterior, subtraidas as eventuais saídas e acrescido das eventuais entradas",IF('Recursos Humanos'!G58&lt;&gt;'Recursos Humanos'!G17,"O número de Assistentes Operacionais mulheres com outros vinculos não pode ser diferente do valor registado para este grupo no ano anterior, subtraidas as eventuais saídas e acrescido das eventuais entradas",P6))))</f>
        <v>...</v>
      </c>
      <c r="P6" s="46"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Humanos'!H10,"O número de trabalhadores de Carreiras e Categorias Subsistentes homens com vinculo por tempo indeterminado, não pode ser diferente do valor registado para este grupo no ano anterior, subtraidas as eventuais saídas e acrescido das eventuais entradas",IF('Recursos Humanos'!H52&lt;&gt;'Recursos Humanos'!H11,"O número de trabalhadores de Carreiras e Categorias Subsistentes mulheres com vinculo por tempo indeterminado não pode ser diferente do valor registado para este grupo no ano anterior, subtraidas as eventuais saídas e acrescido das eventuais entradas",Q6))))</f>
        <v>...</v>
      </c>
      <c r="Q6" s="46" t="str">
        <f>IF('Recursos Humanos'!H54&lt;&gt;'Recursos Humanos'!H13,"O número de Carreiras e Categorias Subsistentes homens com contrato a termo resolutivo não pode ser diferente do valor registado para este grupo no ano anterior, subtraidas as eventuais saídas e acrescido das eventuais entradas",IF('Recursos Humanos'!H55&lt;&gt;'Recursos Humanos'!H14,"O número de Carreiras e Categorias Subsistentes mulheres com contrato a termo resolutivo não pode ser diferente do valor registado para este grupo no ano anterior, subtraidas as eventuais saídas e acrescido das eventuais entradas",IF('Recursos Humanos'!H57&lt;&gt;'Recursos Humanos'!H16,"O número de trabalhadores de Carreiras e Categorias Subsistentes homens com outros vinculos, não pode ser diferente do valor registado para este grupo no ano anterior, subtraidas as eventuais saídas e acrescido das eventuais entradas",IF('Recursos Humanos'!H58&lt;&gt;'Recursos Humanos'!H17,"O número de trabalhadores de Carreiras e Categorias Subsistentes mulheres com outros vinculos não pode ser diferente do valor registado para este grupo no ano anterior, subtraidas as eventuais saídas e acrescido das eventuais entradas",R6))))</f>
        <v>...</v>
      </c>
      <c r="R6" s="46"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Humanos'!I10,"O número de trabalhadores de Carreiras e Corpos Especiais homens com vinculo por tempo indeterminado, não pode ser diferente do valor registado para este grupo no ano anterior, subtraidas as eventuais saídas e acrescido das eventuais entradas",IF('Recursos Humanos'!I52&lt;&gt;'Recursos Humanos'!I11,"O número de trabalhadores de Carreiras e Corpos Especiais mulheres com vinculo por tempo indeterminado não pode ser diferente do valor registado para este grupo no ano anterior, subtraidas as eventuais saídas e acrescido das eventuais entradas",S6))))</f>
        <v>...</v>
      </c>
      <c r="S6" s="46" t="str">
        <f>IF('Recursos Humanos'!I54&lt;&gt;'Recursos Humanos'!I13,"O número de Carreiras e Corpos Especiais homens com contrato a termo resolutivo não pode ser diferente do valor registado para este grupo no ano anterior, subtraidas as eventuais saídas e acrescido das eventuais entradas",IF('Recursos Humanos'!I55&lt;&gt;'Recursos Humanos'!I14,"O número de Carreiras e Corpos Especiais mulheres com contrato a termo resolutivo não pode ser diferente do valor registado para este grupo no ano anterior, subtraidas as eventuais saídas e acrescido das eventuais entradas",IF('Recursos Humanos'!I57&lt;&gt;'Recursos Humanos'!I16,"O número de trabalhadores de Carreiras e Corpos Especiais homens com outros vinculos, não pode ser diferente do valor registado para este grupo no ano anterior, subtraidas as eventuais saídas e acrescido das eventuais entradas",IF('Recursos Humanos'!I58&lt;&gt;'Recursos Humanos'!I17,"O número de trabalhadores de Carreiras e Corpos Especiais mulheres com outros vinculos não pode ser diferente do valor registado para este grupo no ano anterior, subtraidas as eventuais saídas e acrescido das eventuais entradas",T6))))</f>
        <v>...</v>
      </c>
      <c r="T6" s="46" t="str">
        <f>IF('Recursos Humanos'!L48&lt;&gt;'Recursos Humanos'!L7,"O número de Docentes homens com nomeação, não pode ser diferente do valor registado para este grupo no ano anterior, subtraidas as eventuais saídas e acrescido das eventuais entradas",IF('Recursos Humanos'!L49&lt;&gt;'Recursos Humanos'!L8,"O número de Docentes mulheres com nomeação, não pode ser diferente do valor registado para este grupo no ano anterior, subtraidas as eventuais saídas e acrescido das eventuais entradas",IF('Recursos Humanos'!L51&lt;&gt;'Recursos Humanos'!L10,"O número de Docentes homens com contrato por tempo indeterminado, não pode ser diferente do valor registado para este grupo no ano anterior, subtraidas as eventuais saídas e acrescido das eventuais entradas",IF('Recursos Humanos'!L52&lt;&gt;'Recursos Humanos'!L11,"O número de Docentes mulheres com contrato por tempo indeterminado não pode ser diferente do valor registado para este grupo no ano anterior, subtraidas as eventuais saídas e acrescido das eventuais entradas",IF('Recursos Humanos'!L54&lt;&gt;'Recursos Humanos'!L13,"O número de Docentes homens com contrato a termo resolutivo não pode ser diferente do valor registado para este grupo no ano anterior, subtraidas as eventuais saídas e acrescido das eventuais entradas",IF('Recursos Humanos'!L55&lt;&gt;'Recursos Humanos'!L14,"O número de Docentes mulheres com contrato a termo resolutivo não pode ser diferente do valor registado para este grupo no ano anterior, subtraidas as eventuais saídas e acrescido das eventuais entradas",U6))))))</f>
        <v>...</v>
      </c>
      <c r="U6" s="46" t="str">
        <f>IF('Recursos Humanos'!L57&lt;&gt;'Recursos Humanos'!L16,"O número de Docentes homens com outros vinculos, não pode ser diferente do valor registado para este grupo no ano anterior, subtraidas as eventuais saídas e acrescido das eventuais entradas",IF('Recursos Humanos'!L58&lt;&gt;'Recursos Humanos'!L17,"O número de Docentes mulheres com outros vinculos não pode ser diferente do valor registado para este grupo no ano anterior, subtraidas as eventuais saídas e acrescido das eventuais entradas",V6))</f>
        <v>...</v>
      </c>
      <c r="V6" s="46"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Humanos'!M10,"O número de trabalhadores de Outras carreiras, homens com vinculo por tempo indeterminado, não pode ser diferente do valor registado para este grupo no ano anterior, subtraidas as eventuais saídas e acrescido das eventuais entradas",IF('Recursos Humanos'!M52&lt;&gt;'Recursos Humanos'!M11,"O número de trabalhadores de Outras carreiras, mulheres com vinculo por tempo indeterminado não pode ser diferente do valor registado para este grupo no ano anterior, subtraidas as eventuais saídas e acrescido das eventuais entradas",IF('Recursos Humanos'!M57&lt;&gt;'Recursos Humanos'!M16,"O número de trabalhadores de Outras carreiras, homens com outros vinculos, não pode ser diferente do valor registado para este grupo no ano anterior, subtraidas as eventuais saídas e acrescido das eventuais entradas",IF('Recursos Humanos'!M58&lt;&gt;'Recursos Humanos'!M17,"O número de trabalhadores de Outras carreiras, mulheres com outros vinculos não pode ser diferente do valor registado para este grupo no ano anterior, subtraidas as eventuais saídas e acrescido das eventuais entradas","..."))))))</f>
        <v>...</v>
      </c>
    </row>
    <row r="7" spans="1:22" ht="22.5" customHeight="1" x14ac:dyDescent="0.25">
      <c r="B7" s="272"/>
      <c r="C7" s="272"/>
      <c r="D7" s="58"/>
      <c r="E7" s="274" t="str">
        <f>F6</f>
        <v>...</v>
      </c>
      <c r="F7" s="274"/>
      <c r="G7" s="274"/>
      <c r="H7" s="274"/>
      <c r="I7" s="274"/>
      <c r="J7" s="274"/>
      <c r="K7" s="274"/>
      <c r="L7" s="274"/>
      <c r="M7" s="273"/>
    </row>
    <row r="8" spans="1:22" x14ac:dyDescent="0.25">
      <c r="B8" s="58"/>
      <c r="C8" s="58"/>
      <c r="D8" s="58"/>
      <c r="E8" s="56"/>
      <c r="F8" s="58"/>
      <c r="G8" s="55"/>
      <c r="H8" s="55"/>
      <c r="I8" s="55"/>
      <c r="J8" s="55"/>
      <c r="K8" s="55"/>
      <c r="L8" s="55"/>
      <c r="M8" s="58"/>
    </row>
    <row r="9" spans="1:22" ht="13.2" customHeight="1" x14ac:dyDescent="0.25">
      <c r="B9" s="272" t="s">
        <v>96</v>
      </c>
      <c r="C9" s="272"/>
      <c r="D9" s="58"/>
      <c r="E9" s="59"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62"/>
      <c r="G9" s="60"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61"/>
      <c r="I9" s="61"/>
      <c r="J9" s="61"/>
      <c r="K9" s="61"/>
      <c r="L9" s="61"/>
      <c r="M9" s="273" t="s">
        <v>95</v>
      </c>
    </row>
    <row r="10" spans="1:22" ht="22.5" customHeight="1" x14ac:dyDescent="0.25">
      <c r="B10" s="272"/>
      <c r="C10" s="272"/>
      <c r="D10" s="58"/>
      <c r="E10" s="274" t="str">
        <f>G9</f>
        <v>...</v>
      </c>
      <c r="F10" s="274"/>
      <c r="G10" s="274"/>
      <c r="H10" s="274"/>
      <c r="I10" s="274"/>
      <c r="J10" s="274"/>
      <c r="K10" s="274"/>
      <c r="L10" s="274"/>
      <c r="M10" s="273"/>
    </row>
    <row r="11" spans="1:22" x14ac:dyDescent="0.25">
      <c r="B11" s="58"/>
      <c r="C11" s="58"/>
      <c r="D11" s="58"/>
      <c r="E11" s="56"/>
      <c r="F11" s="58"/>
      <c r="G11" s="55"/>
      <c r="H11" s="55"/>
      <c r="I11" s="55"/>
      <c r="J11" s="55"/>
      <c r="K11" s="55"/>
      <c r="L11" s="55"/>
      <c r="M11" s="58"/>
    </row>
    <row r="12" spans="1:22" ht="13.2" customHeight="1" x14ac:dyDescent="0.25">
      <c r="B12" s="272" t="s">
        <v>97</v>
      </c>
      <c r="C12" s="272"/>
      <c r="D12" s="58"/>
      <c r="E12" s="59" t="str">
        <f>IF(E13="...","Preenchido",IF(E13="Por favor preencha todas as células em aberto. Se não existirem ocorrências a registar deverá introduzir o número zero.","Por preencher","Preenchido com erros!"))</f>
        <v>Preenchido</v>
      </c>
      <c r="F12" s="62"/>
      <c r="G12" s="60"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1.",IF('Estrut. Antiguidades'!S11="ERRO","O total de homens e mulheres indicados neste mapa não coincide com o total de trabalhadores apresentado no mesmo",H12))))</f>
        <v>...</v>
      </c>
      <c r="H12" s="61"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61"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61"/>
      <c r="K12" s="61"/>
      <c r="L12" s="61"/>
      <c r="M12" s="273" t="s">
        <v>95</v>
      </c>
    </row>
    <row r="13" spans="1:22" ht="22.5" customHeight="1" x14ac:dyDescent="0.25">
      <c r="B13" s="272"/>
      <c r="C13" s="272"/>
      <c r="D13" s="58"/>
      <c r="E13" s="274" t="str">
        <f>G12</f>
        <v>...</v>
      </c>
      <c r="F13" s="274"/>
      <c r="G13" s="274"/>
      <c r="H13" s="274"/>
      <c r="I13" s="274"/>
      <c r="J13" s="274"/>
      <c r="K13" s="274"/>
      <c r="L13" s="274"/>
      <c r="M13" s="273"/>
    </row>
    <row r="14" spans="1:22" x14ac:dyDescent="0.25">
      <c r="B14" s="58"/>
      <c r="C14" s="58"/>
      <c r="D14" s="58"/>
      <c r="E14" s="56"/>
      <c r="F14" s="58"/>
      <c r="G14" s="55"/>
      <c r="H14" s="55"/>
      <c r="I14" s="55"/>
      <c r="J14" s="55"/>
      <c r="K14" s="55"/>
      <c r="L14" s="55"/>
      <c r="M14" s="58"/>
    </row>
    <row r="15" spans="1:22" ht="13.2" customHeight="1" x14ac:dyDescent="0.25">
      <c r="B15" s="272" t="s">
        <v>98</v>
      </c>
      <c r="C15" s="272"/>
      <c r="D15" s="58"/>
      <c r="E15" s="59" t="str">
        <f>IF(E16="...","Preenchido",IF(E16="Por favor preencha todas as células em aberto. Se não existirem ocorrências a registar deverá introduzir o número zero.","Por preencher","Preenchido com reservas"))</f>
        <v>Preenchido</v>
      </c>
      <c r="F15" s="62"/>
      <c r="G15" s="60"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61"/>
      <c r="I15" s="61"/>
      <c r="J15" s="61"/>
      <c r="K15" s="61"/>
      <c r="L15" s="61"/>
      <c r="M15" s="273" t="s">
        <v>95</v>
      </c>
    </row>
    <row r="16" spans="1:22" ht="22.5" customHeight="1" x14ac:dyDescent="0.25">
      <c r="B16" s="272"/>
      <c r="C16" s="272"/>
      <c r="D16" s="58"/>
      <c r="E16" s="274" t="str">
        <f>G15</f>
        <v>...</v>
      </c>
      <c r="F16" s="274"/>
      <c r="G16" s="274"/>
      <c r="H16" s="274"/>
      <c r="I16" s="274"/>
      <c r="J16" s="274"/>
      <c r="K16" s="274"/>
      <c r="L16" s="274"/>
      <c r="M16" s="273"/>
    </row>
    <row r="17" spans="2:13" x14ac:dyDescent="0.25">
      <c r="B17" s="58"/>
      <c r="C17" s="58"/>
      <c r="D17" s="58"/>
      <c r="E17" s="56"/>
      <c r="F17" s="58"/>
      <c r="G17" s="55"/>
      <c r="H17" s="55"/>
      <c r="I17" s="55"/>
      <c r="J17" s="55"/>
      <c r="K17" s="55"/>
      <c r="L17" s="55"/>
      <c r="M17" s="58"/>
    </row>
    <row r="18" spans="2:13" ht="13.2" customHeight="1" x14ac:dyDescent="0.25">
      <c r="B18" s="272" t="s">
        <v>99</v>
      </c>
      <c r="C18" s="272" t="s">
        <v>95</v>
      </c>
      <c r="D18" s="58"/>
      <c r="E18" s="59" t="str">
        <f>IF(E19="...","Preenchido",IF(E19="Por favor preencha todas as células em aberto. Se não existirem ocorrências a registar deverá introduzir o número zero.","Por preencher","Preenchido com erros!"))</f>
        <v>Preenchido</v>
      </c>
      <c r="F18" s="62"/>
      <c r="G18" s="60" t="str">
        <f>IF('Trab. Estrangeiros'!G8&lt;&gt;0,"Por favor preencha todas as células em aberto. Se não existirem ocorrências a registar deverá introduzir o número zero.","...")</f>
        <v>...</v>
      </c>
      <c r="H18" s="61"/>
      <c r="I18" s="61"/>
      <c r="J18" s="61"/>
      <c r="K18" s="61"/>
      <c r="L18" s="61"/>
      <c r="M18" s="273" t="s">
        <v>95</v>
      </c>
    </row>
    <row r="19" spans="2:13" ht="22.5" customHeight="1" x14ac:dyDescent="0.25">
      <c r="B19" s="272"/>
      <c r="C19" s="272"/>
      <c r="D19" s="58"/>
      <c r="E19" s="274" t="str">
        <f>G18</f>
        <v>...</v>
      </c>
      <c r="F19" s="274"/>
      <c r="G19" s="274"/>
      <c r="H19" s="274"/>
      <c r="I19" s="274"/>
      <c r="J19" s="274"/>
      <c r="K19" s="274"/>
      <c r="L19" s="274"/>
      <c r="M19" s="273"/>
    </row>
    <row r="20" spans="2:13" x14ac:dyDescent="0.25">
      <c r="B20" s="58"/>
      <c r="C20" s="58"/>
      <c r="D20" s="58"/>
      <c r="E20" s="56"/>
      <c r="F20" s="58"/>
      <c r="G20" s="55"/>
      <c r="H20" s="55"/>
      <c r="I20" s="55"/>
      <c r="J20" s="55"/>
      <c r="K20" s="55"/>
      <c r="L20" s="55"/>
      <c r="M20" s="58"/>
    </row>
    <row r="21" spans="2:13" ht="13.2" customHeight="1" x14ac:dyDescent="0.25">
      <c r="B21" s="272" t="s">
        <v>100</v>
      </c>
      <c r="C21" s="272"/>
      <c r="D21" s="58"/>
      <c r="E21" s="59"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62"/>
      <c r="G21" s="60"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escolaridade.",IF('Estrut. Habilitacional'!K4="ERROH","O total de 'HOMENS' com habilitação de nível superior deverá ser pelo menos igual ao número de 'HOMENS' pertencentes a carreiras paras as quais seja exigida a posse de habilitação de nível superior",IF('Estrut. Habilitacional'!K4="ERROM","O total de 'MULHERES' com habilitação de nível superior deverá ser pelo menos igual ao número de 'MULHERES' pertencentes a carreiras paras as quais seja exigida a posse de habilitação de nível superior","..."))))))</f>
        <v>...</v>
      </c>
      <c r="H21" s="61"/>
      <c r="I21" s="61"/>
      <c r="J21" s="61"/>
      <c r="K21" s="61"/>
      <c r="L21" s="61"/>
      <c r="M21" s="273" t="s">
        <v>95</v>
      </c>
    </row>
    <row r="22" spans="2:13" ht="22.5" customHeight="1" x14ac:dyDescent="0.25">
      <c r="B22" s="272"/>
      <c r="C22" s="272"/>
      <c r="D22" s="58"/>
      <c r="E22" s="274" t="str">
        <f>G21</f>
        <v>...</v>
      </c>
      <c r="F22" s="274"/>
      <c r="G22" s="274"/>
      <c r="H22" s="274"/>
      <c r="I22" s="274"/>
      <c r="J22" s="274"/>
      <c r="K22" s="274"/>
      <c r="L22" s="274"/>
      <c r="M22" s="273"/>
    </row>
    <row r="23" spans="2:13" x14ac:dyDescent="0.25">
      <c r="B23" s="58"/>
      <c r="C23" s="58"/>
      <c r="D23" s="58"/>
      <c r="E23" s="56"/>
      <c r="F23" s="58"/>
      <c r="G23" s="55"/>
      <c r="H23" s="55"/>
      <c r="I23" s="55"/>
      <c r="J23" s="55"/>
      <c r="K23" s="55"/>
      <c r="L23" s="55"/>
      <c r="M23" s="58"/>
    </row>
    <row r="24" spans="2:13" ht="13.2" customHeight="1" x14ac:dyDescent="0.25">
      <c r="B24" s="272" t="s">
        <v>101</v>
      </c>
      <c r="C24" s="272"/>
      <c r="D24" s="58"/>
      <c r="E24" s="59" t="str">
        <f>IF(E25="...","Preenchido",IF(E25="Por favor preencha todas as células em aberto. Se não existirem ocorrências a registar deverá introduzir o número zero.","Por preencher","Preenchido com erros!"))</f>
        <v>Preenchido</v>
      </c>
      <c r="F24" s="62"/>
      <c r="G24" s="60"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61"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61"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61"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61"/>
      <c r="L24" s="61"/>
      <c r="M24" s="273" t="s">
        <v>95</v>
      </c>
    </row>
    <row r="25" spans="2:13" ht="22.5" customHeight="1" x14ac:dyDescent="0.25">
      <c r="B25" s="272"/>
      <c r="C25" s="272"/>
      <c r="D25" s="58"/>
      <c r="E25" s="274" t="str">
        <f>G24</f>
        <v>...</v>
      </c>
      <c r="F25" s="274"/>
      <c r="G25" s="274"/>
      <c r="H25" s="274"/>
      <c r="I25" s="274"/>
      <c r="J25" s="274"/>
      <c r="K25" s="274"/>
      <c r="L25" s="274"/>
      <c r="M25" s="273"/>
    </row>
    <row r="26" spans="2:13" x14ac:dyDescent="0.25">
      <c r="B26" s="58"/>
      <c r="C26" s="58"/>
      <c r="D26" s="58"/>
      <c r="E26" s="56"/>
      <c r="F26" s="58"/>
      <c r="G26" s="55"/>
      <c r="H26" s="55"/>
      <c r="I26" s="55"/>
      <c r="J26" s="55"/>
      <c r="K26" s="55"/>
      <c r="L26" s="55"/>
      <c r="M26" s="58"/>
    </row>
    <row r="27" spans="2:13" ht="13.2" customHeight="1" x14ac:dyDescent="0.25">
      <c r="B27" s="272" t="s">
        <v>102</v>
      </c>
      <c r="C27" s="272"/>
      <c r="D27" s="58"/>
      <c r="E27" s="59" t="str">
        <f>IF(E28="...","Preenchido",IF(E28="Por favor preencha todas as células em aberto. Se não existirem ocorrências a registar deverá introduzir o número zero.","Por preencher","Preenchido com erros!"))</f>
        <v>Preenchido</v>
      </c>
      <c r="F27" s="62"/>
      <c r="G27" s="60" t="str">
        <f>IF(Saídas!P4&lt;&gt;0,"Por favor preencha todas as células em aberto. Se não existirem ocorrências a registar deverá introduzir o número zero.",IF(Saídas!O19="ERRO","Ao fazer referência a 'OUTROS' no ponto 1.10.4., deverá obrigatoriamente discriminá-las no campo destinado às anotações.","..."))</f>
        <v>...</v>
      </c>
      <c r="H27" s="61"/>
      <c r="I27" s="61"/>
      <c r="J27" s="61"/>
      <c r="K27" s="61"/>
      <c r="L27" s="61"/>
      <c r="M27" s="273" t="s">
        <v>95</v>
      </c>
    </row>
    <row r="28" spans="2:13" ht="22.5" customHeight="1" x14ac:dyDescent="0.25">
      <c r="B28" s="272"/>
      <c r="C28" s="272"/>
      <c r="D28" s="58"/>
      <c r="E28" s="274" t="str">
        <f>G27</f>
        <v>...</v>
      </c>
      <c r="F28" s="274"/>
      <c r="G28" s="274"/>
      <c r="H28" s="274"/>
      <c r="I28" s="274"/>
      <c r="J28" s="274"/>
      <c r="K28" s="274"/>
      <c r="L28" s="274"/>
      <c r="M28" s="273"/>
    </row>
    <row r="29" spans="2:13" x14ac:dyDescent="0.25">
      <c r="B29" s="58"/>
      <c r="C29" s="58"/>
      <c r="D29" s="58"/>
      <c r="E29" s="56"/>
      <c r="F29" s="58"/>
      <c r="G29" s="55"/>
      <c r="H29" s="55"/>
      <c r="I29" s="55"/>
      <c r="J29" s="55"/>
      <c r="K29" s="55"/>
      <c r="L29" s="55"/>
      <c r="M29" s="58"/>
    </row>
    <row r="30" spans="2:13" ht="13.2" customHeight="1" x14ac:dyDescent="0.25">
      <c r="B30" s="272" t="s">
        <v>103</v>
      </c>
      <c r="C30" s="272"/>
      <c r="D30" s="58"/>
      <c r="E30" s="59" t="str">
        <f>IF(E31="...","Preenchido",IF(E31="Por favor preencha todas as células em aberto. Se não existirem ocorrências a registar deverá introduzir o número zero.","Por preencher","Preenchido com erros!"))</f>
        <v>Preenchido</v>
      </c>
      <c r="F30" s="62"/>
      <c r="G30" s="60"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61"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61"/>
      <c r="J30" s="61"/>
      <c r="K30" s="61"/>
      <c r="L30" s="61"/>
      <c r="M30" s="273" t="s">
        <v>95</v>
      </c>
    </row>
    <row r="31" spans="2:13" ht="22.5" customHeight="1" x14ac:dyDescent="0.25">
      <c r="B31" s="272"/>
      <c r="C31" s="272"/>
      <c r="D31" s="58"/>
      <c r="E31" s="274" t="str">
        <f>G30</f>
        <v>...</v>
      </c>
      <c r="F31" s="274"/>
      <c r="G31" s="274"/>
      <c r="H31" s="274"/>
      <c r="I31" s="274"/>
      <c r="J31" s="274"/>
      <c r="K31" s="274"/>
      <c r="L31" s="274"/>
      <c r="M31" s="273"/>
    </row>
    <row r="32" spans="2:13" x14ac:dyDescent="0.25">
      <c r="B32" s="58"/>
      <c r="C32" s="58"/>
      <c r="D32" s="58"/>
      <c r="E32" s="56"/>
      <c r="F32" s="58"/>
      <c r="G32" s="55"/>
      <c r="H32" s="55"/>
      <c r="I32" s="55"/>
      <c r="J32" s="55"/>
      <c r="K32" s="55"/>
      <c r="L32" s="55"/>
      <c r="M32" s="58"/>
    </row>
    <row r="33" spans="2:13" ht="13.2" customHeight="1" x14ac:dyDescent="0.25">
      <c r="B33" s="272" t="s">
        <v>104</v>
      </c>
      <c r="C33" s="272"/>
      <c r="D33" s="58"/>
      <c r="E33" s="59" t="str">
        <f>IF(E34="...","Preenchido",IF(E34="Por favor preencha todas as células em aberto. Se não existirem ocorrências a registar deverá introduzir o número zero.","Por preencher","Preenchido com erros!"))</f>
        <v>Preenchido</v>
      </c>
      <c r="F33" s="62"/>
      <c r="G33" s="60" t="str">
        <f>IF('Saídas Contratados'!O4&lt;&gt;0,"Por favor preencha todas as células em aberto. Se não existirem ocorrências a registar deverá introduzir o número zero.",IF('Saídas Contratados'!C13="ERRO","O total da carreira 'DIRIGENTE' deste quadro deverá ser coincidente com o somatório dos pontos 1.10.2 e 1.10.3 do quadro 1.10 (Saídas)",IF('Saídas Contratados'!D13="ERRO","O total da carreira 'TÉCNICO SUPERIOR' deste quadro deverá ser coincidente com o somatório dos pontos 1.10.2 e 1.10.3 do quadro 1.10 (Saídas)",IF('Saídas Contratados'!E13="ERRO","O total da carreira 'ASSISTENTE TÉCNICO' deste quadro deverá ser coincidente com o somatório dos pontos 1.10.2 e 1.10.3 do quadro 1.10 (Saídas)",IF('Saídas Contratados'!F13="ERRO","O total da carreira 'ASSISTENTE OPERACIONAL' deste quadro deverá ser coincidente com o somatório dos pontos 1.10.2 e 1.10.3 do quadro 1.10 (Saídas)",H33)))))</f>
        <v>...</v>
      </c>
      <c r="H33" s="61" t="str">
        <f>IF('Saídas Contratados'!G13="ERRO","O total das 'CARREIRAS E CATEGORIAS SUBSISTENTES ' deste quadro deverá ser coincidente com o somatório dos pontos 1.10.2 e 1.10.3 do quadro 1.10 (Saídas)",IF('Saídas Contratados'!H13="ERRO","O total das 'CARREIRAS E CORPOS ESPECIAIS' deste quadro deverá ser coincidente com o somatório dos pontos 1.10.2 e 1.10.3 do quadro 1.10 (Saídas)",IF('Saídas Contratados'!K13="ERRO","O total da 'CARREIRA DOCENTE' deste quadro deverá ser coincidente com o somatório dos pontos 1.10.2 e 1.10.3 do quadro 1.10 (Saídas)",IF('Saídas Contratados'!L13="ERRO","O total de 'OUTROS' deste quadro deverá ser coincidente com o somatório dos pontos 1.10.2 e 1.10.3 do quadro 1.10 (Saídas)",IF('Saídas Contratados'!N15="ERRO","Ao fazer referência a 'OUTROS' no ponto 1.12.5., deverá obrigatoriamente discriminá-las no campo destinado às anotações.","...")))))</f>
        <v>...</v>
      </c>
      <c r="I33" s="61"/>
      <c r="J33" s="61"/>
      <c r="K33" s="61"/>
      <c r="L33" s="61"/>
      <c r="M33" s="273" t="s">
        <v>95</v>
      </c>
    </row>
    <row r="34" spans="2:13" ht="22.5" customHeight="1" x14ac:dyDescent="0.25">
      <c r="B34" s="272"/>
      <c r="C34" s="272"/>
      <c r="D34" s="58"/>
      <c r="E34" s="274" t="str">
        <f>G33</f>
        <v>...</v>
      </c>
      <c r="F34" s="274"/>
      <c r="G34" s="274"/>
      <c r="H34" s="274"/>
      <c r="I34" s="274"/>
      <c r="J34" s="274"/>
      <c r="K34" s="274"/>
      <c r="L34" s="274"/>
      <c r="M34" s="273"/>
    </row>
    <row r="35" spans="2:13" x14ac:dyDescent="0.25">
      <c r="B35" s="58"/>
      <c r="C35" s="58"/>
      <c r="D35" s="58"/>
      <c r="E35" s="56"/>
      <c r="F35" s="58"/>
      <c r="G35" s="55"/>
      <c r="H35" s="55"/>
      <c r="I35" s="55"/>
      <c r="J35" s="55"/>
      <c r="K35" s="55"/>
      <c r="L35" s="55"/>
      <c r="M35" s="58"/>
    </row>
    <row r="36" spans="2:13" ht="13.2" customHeight="1" x14ac:dyDescent="0.25">
      <c r="B36" s="272" t="s">
        <v>105</v>
      </c>
      <c r="C36" s="272"/>
      <c r="D36" s="58"/>
      <c r="E36" s="59" t="str">
        <f>IF(E37="...","Preenchido",IF(E37="Por favor preencha todas as células em aberto. Se não existirem ocorrências a registar deverá introduzir o número zero.","Por preencher","Preenchido com erros!"))</f>
        <v>Preenchido</v>
      </c>
      <c r="F36" s="62"/>
      <c r="G36" s="60"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61"/>
      <c r="I36" s="61"/>
      <c r="J36" s="61"/>
      <c r="K36" s="61"/>
      <c r="L36" s="61"/>
      <c r="M36" s="273" t="s">
        <v>95</v>
      </c>
    </row>
    <row r="37" spans="2:13" ht="22.5" customHeight="1" x14ac:dyDescent="0.25">
      <c r="B37" s="272"/>
      <c r="C37" s="272"/>
      <c r="D37" s="58"/>
      <c r="E37" s="274" t="str">
        <f>G36</f>
        <v>...</v>
      </c>
      <c r="F37" s="274"/>
      <c r="G37" s="274"/>
      <c r="H37" s="274"/>
      <c r="I37" s="274"/>
      <c r="J37" s="274"/>
      <c r="K37" s="274"/>
      <c r="L37" s="274"/>
      <c r="M37" s="273"/>
    </row>
    <row r="38" spans="2:13" x14ac:dyDescent="0.25">
      <c r="B38" s="58"/>
      <c r="C38" s="58"/>
      <c r="D38" s="58"/>
      <c r="E38" s="56"/>
      <c r="F38" s="58"/>
      <c r="G38" s="55"/>
      <c r="H38" s="55"/>
      <c r="I38" s="55"/>
      <c r="J38" s="55"/>
      <c r="K38" s="55"/>
      <c r="L38" s="55"/>
      <c r="M38" s="58"/>
    </row>
    <row r="39" spans="2:13" ht="13.2" customHeight="1" x14ac:dyDescent="0.25">
      <c r="B39" s="272" t="s">
        <v>106</v>
      </c>
      <c r="C39" s="272"/>
      <c r="D39" s="58"/>
      <c r="E39" s="59"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62"/>
      <c r="G39" s="60"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61"/>
      <c r="I39" s="61"/>
      <c r="J39" s="61"/>
      <c r="K39" s="61"/>
      <c r="L39" s="61"/>
      <c r="M39" s="273" t="s">
        <v>95</v>
      </c>
    </row>
    <row r="40" spans="2:13" ht="22.5" customHeight="1" x14ac:dyDescent="0.25">
      <c r="B40" s="272"/>
      <c r="C40" s="272"/>
      <c r="D40" s="58"/>
      <c r="E40" s="274" t="str">
        <f>G39</f>
        <v>...</v>
      </c>
      <c r="F40" s="274"/>
      <c r="G40" s="274"/>
      <c r="H40" s="274"/>
      <c r="I40" s="274"/>
      <c r="J40" s="274"/>
      <c r="K40" s="274"/>
      <c r="L40" s="274"/>
      <c r="M40" s="273"/>
    </row>
    <row r="41" spans="2:13" x14ac:dyDescent="0.25">
      <c r="B41" s="58"/>
      <c r="C41" s="58"/>
      <c r="D41" s="58"/>
      <c r="E41" s="56"/>
      <c r="F41" s="58"/>
      <c r="G41" s="55"/>
      <c r="H41" s="55"/>
      <c r="I41" s="55"/>
      <c r="J41" s="55"/>
      <c r="K41" s="55"/>
      <c r="L41" s="55"/>
      <c r="M41" s="58"/>
    </row>
    <row r="42" spans="2:13" ht="13.2" customHeight="1" x14ac:dyDescent="0.25">
      <c r="B42" s="272" t="s">
        <v>107</v>
      </c>
      <c r="C42" s="272"/>
      <c r="D42" s="58"/>
      <c r="E42" s="59"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62"/>
      <c r="G42" s="60" t="str">
        <f>IF('Modalidade de Horário'!O4&lt;&gt;0,"Por favor preencha todas as células em aberto. Se não existirem ocorrências a registar deverá introduzir o número zero.",H42)</f>
        <v>...</v>
      </c>
      <c r="H42" s="61"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61"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61"/>
      <c r="K42" s="61"/>
      <c r="L42" s="61"/>
      <c r="M42" s="273" t="s">
        <v>95</v>
      </c>
    </row>
    <row r="43" spans="2:13" ht="22.5" customHeight="1" x14ac:dyDescent="0.25">
      <c r="B43" s="272"/>
      <c r="C43" s="272"/>
      <c r="D43" s="58"/>
      <c r="E43" s="274" t="str">
        <f>G42</f>
        <v>...</v>
      </c>
      <c r="F43" s="274"/>
      <c r="G43" s="274"/>
      <c r="H43" s="274"/>
      <c r="I43" s="274"/>
      <c r="J43" s="274"/>
      <c r="K43" s="274"/>
      <c r="L43" s="274"/>
      <c r="M43" s="273"/>
    </row>
    <row r="44" spans="2:13" x14ac:dyDescent="0.25">
      <c r="B44" s="58"/>
      <c r="C44" s="58"/>
      <c r="D44" s="58"/>
      <c r="E44" s="56"/>
      <c r="F44" s="58"/>
      <c r="G44" s="55"/>
      <c r="H44" s="55"/>
      <c r="I44" s="55"/>
      <c r="J44" s="55"/>
      <c r="K44" s="55"/>
      <c r="L44" s="55"/>
      <c r="M44" s="58"/>
    </row>
    <row r="45" spans="2:13" ht="13.2" customHeight="1" x14ac:dyDescent="0.25">
      <c r="B45" s="272" t="s">
        <v>108</v>
      </c>
      <c r="C45" s="272"/>
      <c r="D45" s="58"/>
      <c r="E45" s="59" t="str">
        <f>IF(E46="...","Preenchido",IF(E46="Por favor preencha todas as células em aberto. Se não existirem ocorrências a registar deverá introduzir o número zero.","Por preencher","Preenchido com erros!"))</f>
        <v>Preenchido</v>
      </c>
      <c r="F45" s="62"/>
      <c r="G45" s="60" t="str">
        <f>IF('Trabalho Extraord.'!F4&lt;&gt;0,"Por favor preencha todas as células em aberto. Se não existirem ocorrências a registar deverá introduzir o número zero.","...")</f>
        <v>...</v>
      </c>
      <c r="H45" s="61"/>
      <c r="I45" s="61"/>
      <c r="J45" s="61"/>
      <c r="K45" s="61"/>
      <c r="L45" s="61"/>
      <c r="M45" s="273" t="s">
        <v>95</v>
      </c>
    </row>
    <row r="46" spans="2:13" ht="22.5" customHeight="1" x14ac:dyDescent="0.25">
      <c r="B46" s="272"/>
      <c r="C46" s="272"/>
      <c r="D46" s="58"/>
      <c r="E46" s="274" t="str">
        <f>G45</f>
        <v>...</v>
      </c>
      <c r="F46" s="274"/>
      <c r="G46" s="274"/>
      <c r="H46" s="274"/>
      <c r="I46" s="274"/>
      <c r="J46" s="274"/>
      <c r="K46" s="274"/>
      <c r="L46" s="274"/>
      <c r="M46" s="273"/>
    </row>
    <row r="47" spans="2:13" x14ac:dyDescent="0.25">
      <c r="B47" s="58"/>
      <c r="C47" s="58"/>
      <c r="D47" s="58"/>
      <c r="E47" s="56"/>
      <c r="F47" s="58"/>
      <c r="G47" s="55"/>
      <c r="H47" s="55"/>
      <c r="I47" s="55"/>
      <c r="J47" s="55"/>
      <c r="K47" s="55"/>
      <c r="L47" s="55"/>
      <c r="M47" s="58"/>
    </row>
    <row r="48" spans="2:13" ht="13.2" customHeight="1" x14ac:dyDescent="0.25">
      <c r="B48" s="272" t="s">
        <v>109</v>
      </c>
      <c r="C48" s="272"/>
      <c r="D48" s="58"/>
      <c r="E48" s="59" t="str">
        <f>IF(E49="...","Preenchido",IF(E49="Por favor preencha todas as células em aberto. Se não existirem ocorrências a registar deverá introduzir o número zero.","Por preencher","Preenchido com erros!"))</f>
        <v>Preenchido</v>
      </c>
      <c r="F48" s="62"/>
      <c r="G48" s="60"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61"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61"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61"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61"/>
      <c r="L48" s="61"/>
      <c r="M48" s="273" t="s">
        <v>95</v>
      </c>
    </row>
    <row r="49" spans="2:13" ht="22.5" customHeight="1" x14ac:dyDescent="0.25">
      <c r="B49" s="272"/>
      <c r="C49" s="272"/>
      <c r="D49" s="58"/>
      <c r="E49" s="274" t="str">
        <f>G48</f>
        <v>...</v>
      </c>
      <c r="F49" s="274"/>
      <c r="G49" s="274"/>
      <c r="H49" s="274"/>
      <c r="I49" s="274"/>
      <c r="J49" s="274"/>
      <c r="K49" s="274"/>
      <c r="L49" s="274"/>
      <c r="M49" s="273"/>
    </row>
    <row r="50" spans="2:13" x14ac:dyDescent="0.25">
      <c r="B50" s="58"/>
      <c r="C50" s="58"/>
      <c r="D50" s="58"/>
      <c r="E50" s="56"/>
      <c r="F50" s="58"/>
      <c r="G50" s="55"/>
      <c r="H50" s="55"/>
      <c r="I50" s="55"/>
      <c r="J50" s="55"/>
      <c r="K50" s="55"/>
      <c r="L50" s="55"/>
      <c r="M50" s="58"/>
    </row>
    <row r="51" spans="2:13" ht="13.2" customHeight="1" x14ac:dyDescent="0.25">
      <c r="B51" s="272" t="s">
        <v>110</v>
      </c>
      <c r="C51" s="272"/>
      <c r="D51" s="58"/>
      <c r="E51" s="59" t="str">
        <f>IF(E52="...","Preenchido",IF(E52="Por favor preencha todas as células em aberto. Se não existirem ocorrências a registar deverá introduzir o número zero.","Por preencher","Preenchido com erros!"))</f>
        <v>Preenchido</v>
      </c>
      <c r="F51" s="62"/>
      <c r="G51" s="60" t="str">
        <f>IF('Horas Não Trabalhadas'!P4&lt;&gt;0,"Por favor preencha todas as células em aberto. Se não existirem ocorrências a registar deverá introduzir o número zero.","...")</f>
        <v>...</v>
      </c>
      <c r="H51" s="61"/>
      <c r="I51" s="61"/>
      <c r="J51" s="61"/>
      <c r="K51" s="61"/>
      <c r="L51" s="61"/>
      <c r="M51" s="273" t="s">
        <v>95</v>
      </c>
    </row>
    <row r="52" spans="2:13" ht="22.5" customHeight="1" x14ac:dyDescent="0.25">
      <c r="B52" s="272"/>
      <c r="C52" s="272"/>
      <c r="D52" s="58"/>
      <c r="E52" s="274" t="str">
        <f>G51</f>
        <v>...</v>
      </c>
      <c r="F52" s="274"/>
      <c r="G52" s="274"/>
      <c r="H52" s="274"/>
      <c r="I52" s="274"/>
      <c r="J52" s="274"/>
      <c r="K52" s="274"/>
      <c r="L52" s="274"/>
      <c r="M52" s="273"/>
    </row>
    <row r="53" spans="2:13" x14ac:dyDescent="0.25">
      <c r="B53" s="58"/>
      <c r="C53" s="58"/>
      <c r="D53" s="58"/>
      <c r="E53" s="56"/>
      <c r="F53" s="58"/>
      <c r="G53" s="55"/>
      <c r="H53" s="55"/>
      <c r="I53" s="55"/>
      <c r="J53" s="55"/>
      <c r="K53" s="55"/>
      <c r="L53" s="55"/>
      <c r="M53" s="58"/>
    </row>
    <row r="54" spans="2:13" ht="13.2" customHeight="1" x14ac:dyDescent="0.25">
      <c r="B54" s="272" t="s">
        <v>111</v>
      </c>
      <c r="C54" s="272"/>
      <c r="D54" s="58"/>
      <c r="E54" s="59" t="str">
        <f>IF(E55="...","Preenchido",IF(E55="Por favor preencha todas as células em aberto. Se não existirem ocorrências a registar deverá introduzir o número zero.","Por preencher","Preenchido com erros!"))</f>
        <v>Preenchido</v>
      </c>
      <c r="F54" s="62"/>
      <c r="G54" s="60"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61"/>
      <c r="I54" s="61"/>
      <c r="J54" s="61"/>
      <c r="K54" s="61"/>
      <c r="L54" s="61"/>
      <c r="M54" s="273" t="s">
        <v>95</v>
      </c>
    </row>
    <row r="55" spans="2:13" ht="22.5" customHeight="1" x14ac:dyDescent="0.25">
      <c r="B55" s="272"/>
      <c r="C55" s="272"/>
      <c r="D55" s="58"/>
      <c r="E55" s="274" t="str">
        <f>G54</f>
        <v>...</v>
      </c>
      <c r="F55" s="274"/>
      <c r="G55" s="274"/>
      <c r="H55" s="274"/>
      <c r="I55" s="274"/>
      <c r="J55" s="274"/>
      <c r="K55" s="274"/>
      <c r="L55" s="274"/>
      <c r="M55" s="273"/>
    </row>
    <row r="56" spans="2:13" x14ac:dyDescent="0.25">
      <c r="B56" s="58"/>
      <c r="C56" s="58"/>
      <c r="D56" s="58"/>
      <c r="E56" s="56"/>
      <c r="F56" s="58"/>
      <c r="G56" s="55"/>
      <c r="H56" s="55"/>
      <c r="I56" s="55"/>
      <c r="J56" s="55"/>
      <c r="K56" s="55"/>
      <c r="L56" s="55"/>
      <c r="M56" s="58"/>
    </row>
    <row r="57" spans="2:13" ht="13.2" customHeight="1" x14ac:dyDescent="0.25">
      <c r="B57" s="272" t="s">
        <v>112</v>
      </c>
      <c r="C57" s="272"/>
      <c r="D57" s="58"/>
      <c r="E57" s="59" t="str">
        <f>IF(E58="...","Preenchido",IF(E58="Por favor preencha todas as células em aberto. Se não existirem ocorrências a registar deverá introduzir o número zero.","Por preencher","Preenchido com erros!"))</f>
        <v>Preenchido</v>
      </c>
      <c r="F57" s="62"/>
      <c r="G57" s="60"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61"/>
      <c r="I57" s="61"/>
      <c r="J57" s="61"/>
      <c r="K57" s="61"/>
      <c r="L57" s="61"/>
      <c r="M57" s="273" t="s">
        <v>95</v>
      </c>
    </row>
    <row r="58" spans="2:13" ht="22.5" customHeight="1" x14ac:dyDescent="0.25">
      <c r="B58" s="272"/>
      <c r="C58" s="272"/>
      <c r="D58" s="58"/>
      <c r="E58" s="274" t="str">
        <f>G57</f>
        <v>...</v>
      </c>
      <c r="F58" s="274"/>
      <c r="G58" s="274"/>
      <c r="H58" s="274"/>
      <c r="I58" s="274"/>
      <c r="J58" s="274"/>
      <c r="K58" s="274"/>
      <c r="L58" s="274"/>
      <c r="M58" s="273"/>
    </row>
    <row r="59" spans="2:13" x14ac:dyDescent="0.25">
      <c r="B59" s="58"/>
      <c r="C59" s="58"/>
      <c r="D59" s="58"/>
      <c r="E59" s="56"/>
      <c r="F59" s="58"/>
      <c r="G59" s="55"/>
      <c r="H59" s="55"/>
      <c r="I59" s="55"/>
      <c r="J59" s="55"/>
      <c r="K59" s="55"/>
      <c r="L59" s="55"/>
      <c r="M59" s="58"/>
    </row>
    <row r="60" spans="2:13" ht="13.2" customHeight="1" x14ac:dyDescent="0.25">
      <c r="B60" s="272" t="s">
        <v>113</v>
      </c>
      <c r="C60" s="272"/>
      <c r="D60" s="58"/>
      <c r="E60" s="59" t="str">
        <f>IF(E61="...","Preenchido",IF(E61="Por favor preencha todas as células em aberto. Se não existirem ocorrências a registar deverá introduzir o número zero.","Por preencher","Preenchido com erros!"))</f>
        <v>Preenchido</v>
      </c>
      <c r="F60" s="62"/>
      <c r="G60" s="60"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61"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63"/>
      <c r="J60" s="61"/>
      <c r="K60" s="61"/>
      <c r="L60" s="61"/>
      <c r="M60" s="273" t="s">
        <v>95</v>
      </c>
    </row>
    <row r="61" spans="2:13" ht="22.5" customHeight="1" x14ac:dyDescent="0.25">
      <c r="B61" s="272"/>
      <c r="C61" s="272"/>
      <c r="D61" s="58"/>
      <c r="E61" s="274" t="str">
        <f>G60</f>
        <v>...</v>
      </c>
      <c r="F61" s="274"/>
      <c r="G61" s="274"/>
      <c r="H61" s="274"/>
      <c r="I61" s="274"/>
      <c r="J61" s="274"/>
      <c r="K61" s="274"/>
      <c r="L61" s="274"/>
      <c r="M61" s="273"/>
    </row>
    <row r="62" spans="2:13" x14ac:dyDescent="0.25">
      <c r="B62" s="58"/>
      <c r="C62" s="58"/>
      <c r="D62" s="58"/>
      <c r="E62" s="56"/>
      <c r="F62" s="58"/>
      <c r="G62" s="55"/>
      <c r="H62" s="55"/>
      <c r="I62" s="55"/>
      <c r="J62" s="55"/>
      <c r="K62" s="55"/>
      <c r="L62" s="55"/>
      <c r="M62" s="58"/>
    </row>
    <row r="63" spans="2:13" ht="13.2" customHeight="1" x14ac:dyDescent="0.25">
      <c r="B63" s="272" t="s">
        <v>114</v>
      </c>
      <c r="C63" s="272"/>
      <c r="D63" s="58"/>
      <c r="E63" s="59" t="str">
        <f>IF(E64="...","Preenchido",IF(E64="Por favor preencha todas as células em aberto. Se não existirem ocorrências a registar deverá introduzir o número zero.","Por preencher","Preenchido com erros!"))</f>
        <v>Preenchido</v>
      </c>
      <c r="F63" s="62"/>
      <c r="G63" s="60" t="str">
        <f>IF('Doenças Profissionais'!F4&lt;&gt;0,"Por favor preencha todas as células em aberto. Se não existirem ocorrências a registar deverá introduzir o número zero.","...")</f>
        <v>...</v>
      </c>
      <c r="H63" s="61"/>
      <c r="I63" s="61"/>
      <c r="J63" s="61"/>
      <c r="K63" s="61"/>
      <c r="L63" s="61"/>
      <c r="M63" s="273" t="s">
        <v>95</v>
      </c>
    </row>
    <row r="64" spans="2:13" ht="22.5" customHeight="1" x14ac:dyDescent="0.25">
      <c r="B64" s="272"/>
      <c r="C64" s="272"/>
      <c r="D64" s="58"/>
      <c r="E64" s="274" t="str">
        <f>G63</f>
        <v>...</v>
      </c>
      <c r="F64" s="274"/>
      <c r="G64" s="274"/>
      <c r="H64" s="274"/>
      <c r="I64" s="274"/>
      <c r="J64" s="274"/>
      <c r="K64" s="274"/>
      <c r="L64" s="274"/>
      <c r="M64" s="273"/>
    </row>
    <row r="65" spans="2:13" x14ac:dyDescent="0.25">
      <c r="B65" s="58"/>
      <c r="C65" s="58"/>
      <c r="D65" s="58"/>
      <c r="E65" s="56"/>
      <c r="F65" s="58"/>
      <c r="G65" s="55"/>
      <c r="H65" s="55"/>
      <c r="I65" s="55"/>
      <c r="J65" s="55"/>
      <c r="K65" s="55"/>
      <c r="L65" s="55"/>
      <c r="M65" s="58"/>
    </row>
    <row r="66" spans="2:13" ht="13.2" customHeight="1" x14ac:dyDescent="0.25">
      <c r="B66" s="272" t="s">
        <v>115</v>
      </c>
      <c r="C66" s="272"/>
      <c r="D66" s="58"/>
      <c r="E66" s="59" t="str">
        <f>IF(E67="...","Preenchido",IF(E67="Por favor preencha todas as células em aberto. Se não existirem ocorrências a registar deverá introduzir o número zero.","Por preencher","Preenchido com erros!"))</f>
        <v>Preenchido</v>
      </c>
      <c r="F66" s="62"/>
      <c r="G66" s="60" t="str">
        <f>IF('Higiene Segurança Trab.'!E5&lt;&gt;0,"Por favor preencha todas as células em aberto. Se não existirem ocorrências a registar deverá introduzir o número zero.","...")</f>
        <v>...</v>
      </c>
      <c r="H66" s="61"/>
      <c r="I66" s="61"/>
      <c r="J66" s="61"/>
      <c r="K66" s="61"/>
      <c r="L66" s="61"/>
      <c r="M66" s="273" t="s">
        <v>95</v>
      </c>
    </row>
    <row r="67" spans="2:13" ht="22.5" customHeight="1" x14ac:dyDescent="0.25">
      <c r="B67" s="272"/>
      <c r="C67" s="272"/>
      <c r="D67" s="58"/>
      <c r="E67" s="274" t="str">
        <f>G66</f>
        <v>...</v>
      </c>
      <c r="F67" s="274"/>
      <c r="G67" s="274"/>
      <c r="H67" s="274"/>
      <c r="I67" s="274"/>
      <c r="J67" s="274"/>
      <c r="K67" s="274"/>
      <c r="L67" s="274"/>
      <c r="M67" s="273"/>
    </row>
    <row r="68" spans="2:13" x14ac:dyDescent="0.25">
      <c r="B68" s="58"/>
      <c r="C68" s="58"/>
      <c r="D68" s="58"/>
      <c r="E68" s="56"/>
      <c r="F68" s="58"/>
      <c r="G68" s="55"/>
      <c r="H68" s="55"/>
      <c r="I68" s="55"/>
      <c r="J68" s="55"/>
      <c r="K68" s="55"/>
      <c r="L68" s="55"/>
      <c r="M68" s="58"/>
    </row>
    <row r="69" spans="2:13" ht="13.2" customHeight="1" x14ac:dyDescent="0.25">
      <c r="B69" s="272" t="s">
        <v>116</v>
      </c>
      <c r="C69" s="272"/>
      <c r="D69" s="58"/>
      <c r="E69" s="59" t="str">
        <f>IF(E70="...","Preenchido",IF(E70="Por favor preencha todas as células em aberto. Se não existirem ocorrências a registar deverá introduzir o número zero.","Por preencher","Preenchido com erros!"))</f>
        <v>Preenchido</v>
      </c>
      <c r="F69" s="62"/>
      <c r="G69" s="60" t="str">
        <f>IF('Higiene Segurança Trab.'!E13&lt;&gt;0,"Por favor preencha todas as células em aberto. Se não existirem ocorrências a registar deverá introduzir o número zero.","...")</f>
        <v>...</v>
      </c>
      <c r="H69" s="61"/>
      <c r="I69" s="61"/>
      <c r="J69" s="61"/>
      <c r="K69" s="61"/>
      <c r="L69" s="61"/>
      <c r="M69" s="273" t="s">
        <v>95</v>
      </c>
    </row>
    <row r="70" spans="2:13" ht="22.5" customHeight="1" x14ac:dyDescent="0.25">
      <c r="B70" s="272"/>
      <c r="C70" s="272"/>
      <c r="D70" s="58"/>
      <c r="E70" s="274" t="str">
        <f>G69</f>
        <v>...</v>
      </c>
      <c r="F70" s="274"/>
      <c r="G70" s="274"/>
      <c r="H70" s="274"/>
      <c r="I70" s="274"/>
      <c r="J70" s="274"/>
      <c r="K70" s="274"/>
      <c r="L70" s="274"/>
      <c r="M70" s="273"/>
    </row>
    <row r="71" spans="2:13" x14ac:dyDescent="0.25">
      <c r="B71" s="58"/>
      <c r="C71" s="58"/>
      <c r="D71" s="58"/>
      <c r="E71" s="56"/>
      <c r="F71" s="58"/>
      <c r="G71" s="55"/>
      <c r="H71" s="55"/>
      <c r="I71" s="55"/>
      <c r="J71" s="55"/>
      <c r="K71" s="55"/>
      <c r="L71" s="55"/>
      <c r="M71" s="58"/>
    </row>
    <row r="72" spans="2:13" ht="13.2" customHeight="1" x14ac:dyDescent="0.25">
      <c r="B72" s="272" t="s">
        <v>117</v>
      </c>
      <c r="C72" s="272"/>
      <c r="D72" s="58"/>
      <c r="E72" s="59" t="str">
        <f>IF(E73="...","Preenchido",IF(E73="Por favor preencha todas as células em aberto. Se não existirem ocorrências a registar deverá introduzir o número zero.","Por preencher","Preenchido com erros!"))</f>
        <v>Preenchido</v>
      </c>
      <c r="F72" s="62"/>
      <c r="G72" s="60" t="str">
        <f>IF('Higiene Segurança Trab.'!E16&lt;&gt;0,"Por favor preencha todas as células em aberto. Se não existirem ocorrências a registar deverá introduzir o número zero.","...")</f>
        <v>...</v>
      </c>
      <c r="H72" s="61"/>
      <c r="I72" s="61"/>
      <c r="J72" s="61"/>
      <c r="K72" s="61"/>
      <c r="L72" s="61"/>
      <c r="M72" s="273" t="s">
        <v>95</v>
      </c>
    </row>
    <row r="73" spans="2:13" ht="22.5" customHeight="1" x14ac:dyDescent="0.25">
      <c r="B73" s="272"/>
      <c r="C73" s="272"/>
      <c r="D73" s="58"/>
      <c r="E73" s="274" t="str">
        <f>G72</f>
        <v>...</v>
      </c>
      <c r="F73" s="274"/>
      <c r="G73" s="274"/>
      <c r="H73" s="274"/>
      <c r="I73" s="274"/>
      <c r="J73" s="274"/>
      <c r="K73" s="274"/>
      <c r="L73" s="274"/>
      <c r="M73" s="273"/>
    </row>
    <row r="74" spans="2:13" x14ac:dyDescent="0.25">
      <c r="B74" s="58"/>
      <c r="C74" s="58"/>
      <c r="D74" s="58"/>
      <c r="E74" s="56"/>
      <c r="F74" s="58"/>
      <c r="G74" s="55"/>
      <c r="H74" s="55"/>
      <c r="I74" s="55"/>
      <c r="J74" s="55"/>
      <c r="K74" s="55"/>
      <c r="L74" s="55"/>
      <c r="M74" s="58"/>
    </row>
    <row r="75" spans="2:13" ht="13.2" customHeight="1" x14ac:dyDescent="0.25">
      <c r="B75" s="272" t="s">
        <v>118</v>
      </c>
      <c r="C75" s="272"/>
      <c r="D75" s="58"/>
      <c r="E75" s="59" t="str">
        <f>IF(E76="...","Preenchido",IF(E76="Por favor preencha todas as células em aberto. Se não existirem ocorrências a registar deverá introduzir o número zero.","Por preencher","Preenchido com erros!"))</f>
        <v>Preenchido</v>
      </c>
      <c r="F75" s="62"/>
      <c r="G75" s="60" t="str">
        <f>IF('Higiene Segurança Trab.'!E19&lt;&gt;0,"Por favor preencha todas as células em aberto. Se não existirem ocorrências a registar deverá introduzir o número zero.","...")</f>
        <v>...</v>
      </c>
      <c r="H75" s="61"/>
      <c r="I75" s="61"/>
      <c r="J75" s="61"/>
      <c r="K75" s="61"/>
      <c r="L75" s="61"/>
      <c r="M75" s="273" t="s">
        <v>95</v>
      </c>
    </row>
    <row r="76" spans="2:13" ht="22.5" customHeight="1" x14ac:dyDescent="0.25">
      <c r="B76" s="272"/>
      <c r="C76" s="272"/>
      <c r="D76" s="58"/>
      <c r="E76" s="274" t="str">
        <f>G75</f>
        <v>...</v>
      </c>
      <c r="F76" s="274"/>
      <c r="G76" s="274"/>
      <c r="H76" s="274"/>
      <c r="I76" s="274"/>
      <c r="J76" s="274"/>
      <c r="K76" s="274"/>
      <c r="L76" s="274"/>
      <c r="M76" s="273"/>
    </row>
    <row r="77" spans="2:13" x14ac:dyDescent="0.25">
      <c r="B77" s="58"/>
      <c r="C77" s="58"/>
      <c r="D77" s="58"/>
      <c r="E77" s="56"/>
      <c r="F77" s="58"/>
      <c r="G77" s="55"/>
      <c r="H77" s="55"/>
      <c r="I77" s="55"/>
      <c r="J77" s="55"/>
      <c r="K77" s="55"/>
      <c r="L77" s="55"/>
      <c r="M77" s="58"/>
    </row>
    <row r="78" spans="2:13" ht="13.2" customHeight="1" x14ac:dyDescent="0.25">
      <c r="B78" s="272" t="s">
        <v>119</v>
      </c>
      <c r="C78" s="272"/>
      <c r="D78" s="58"/>
      <c r="E78" s="59" t="str">
        <f>IF(E79="...","Preenchido",IF(E79="Por favor preencha todas as células em aberto. Se não existirem ocorrências a registar deverá introduzir o número zero.","Por preencher",IF(E79="Por favor verifique se as acções de formação e sensibilização em matéria de segurança indicadas no ponto 3.6.1 não tiveram custos.","Preenchido com reservas",IF(E79="Ao fazer referência a 'OUTROS CUSTOS' no ponto 3.7.4, deverá obrigatoriamente discriminá-los no campo destinado às anotações.","Preenchido com erros!"))))</f>
        <v>Preenchido</v>
      </c>
      <c r="F78" s="62"/>
      <c r="G78" s="60" t="str">
        <f>IF('Custos Prevenção Acidentes'!E4&lt;&gt;0,"Por favor preencha todas as células em aberto. Se não existirem ocorrências a registar deverá introduzir o número zero.",IF('Custos Prevenção Acidentes'!D10="ERRO","Ao fazer referência a 'OUTROS CUSTOS' no ponto 3.7.4, deverá obrigatoriamente discriminá-los no campo destinado às anotações.",IF('Custos Prevenção Acidentes'!F4="ALERTA","Por favor verifique se as acções de formação e sensibilização em matéria de segurança indicadas no ponto 3.6.1 não tiveram custos.","...")))</f>
        <v>...</v>
      </c>
      <c r="H78" s="61"/>
      <c r="I78" s="61"/>
      <c r="J78" s="61"/>
      <c r="K78" s="61"/>
      <c r="L78" s="61"/>
      <c r="M78" s="273" t="s">
        <v>95</v>
      </c>
    </row>
    <row r="79" spans="2:13" ht="22.5" customHeight="1" x14ac:dyDescent="0.25">
      <c r="B79" s="272"/>
      <c r="C79" s="272"/>
      <c r="D79" s="58"/>
      <c r="E79" s="274" t="str">
        <f>G78</f>
        <v>...</v>
      </c>
      <c r="F79" s="274"/>
      <c r="G79" s="274"/>
      <c r="H79" s="274"/>
      <c r="I79" s="274"/>
      <c r="J79" s="274"/>
      <c r="K79" s="274"/>
      <c r="L79" s="274"/>
      <c r="M79" s="273"/>
    </row>
    <row r="80" spans="2:13" x14ac:dyDescent="0.25">
      <c r="B80" s="58"/>
      <c r="C80" s="58"/>
      <c r="D80" s="58"/>
      <c r="E80" s="56"/>
      <c r="F80" s="58"/>
      <c r="G80" s="55"/>
      <c r="H80" s="55"/>
      <c r="I80" s="55"/>
      <c r="J80" s="55"/>
      <c r="K80" s="55"/>
      <c r="L80" s="55"/>
      <c r="M80" s="58"/>
    </row>
    <row r="81" spans="2:13" ht="13.2" customHeight="1" x14ac:dyDescent="0.25">
      <c r="B81" s="272" t="s">
        <v>120</v>
      </c>
      <c r="C81" s="272"/>
      <c r="D81" s="58"/>
      <c r="E81" s="59" t="str">
        <f>IF(E82="...","Preenchido",IF(E82="Por favor preencha todas as células em aberto. Se não existirem ocorrências a registar deverá introduzir o número zero.","Por preencher","Preenchido com erros!"))</f>
        <v>Preenchido</v>
      </c>
      <c r="F81" s="62"/>
      <c r="G81" s="60"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61"/>
      <c r="I81" s="61"/>
      <c r="J81" s="61"/>
      <c r="K81" s="61"/>
      <c r="L81" s="61"/>
      <c r="M81" s="273" t="s">
        <v>95</v>
      </c>
    </row>
    <row r="82" spans="2:13" ht="22.5" customHeight="1" x14ac:dyDescent="0.25">
      <c r="B82" s="272"/>
      <c r="C82" s="272"/>
      <c r="D82" s="58"/>
      <c r="E82" s="274" t="str">
        <f>G81</f>
        <v>...</v>
      </c>
      <c r="F82" s="274"/>
      <c r="G82" s="274"/>
      <c r="H82" s="274"/>
      <c r="I82" s="274"/>
      <c r="J82" s="274"/>
      <c r="K82" s="274"/>
      <c r="L82" s="274"/>
      <c r="M82" s="273"/>
    </row>
    <row r="83" spans="2:13" x14ac:dyDescent="0.25">
      <c r="B83" s="58"/>
      <c r="C83" s="58"/>
      <c r="D83" s="58"/>
      <c r="E83" s="56"/>
      <c r="F83" s="58"/>
      <c r="G83" s="55"/>
      <c r="H83" s="55"/>
      <c r="I83" s="55"/>
      <c r="J83" s="55"/>
      <c r="K83" s="55"/>
      <c r="L83" s="55"/>
      <c r="M83" s="58"/>
    </row>
    <row r="84" spans="2:13" ht="13.2" customHeight="1" x14ac:dyDescent="0.25">
      <c r="B84" s="272" t="s">
        <v>121</v>
      </c>
      <c r="C84" s="272"/>
      <c r="D84" s="58"/>
      <c r="E84" s="59" t="str">
        <f>IF(E85="...","Preenchido",IF(E85="Por favor preencha todas as células em aberto. Se não existirem ocorrências a registar deverá introduzir o número zero.","Por preencher","Preenchido com erros!"))</f>
        <v>Preenchido</v>
      </c>
      <c r="F84" s="62"/>
      <c r="G84" s="60" t="str">
        <f>IF('Formação Prof Niveis Custos'!O11&lt;&gt;0,"Por favor preencha todas as células em aberto. Se não existirem ocorrências a registar deverá introduzir o número zero.",H84)</f>
        <v>...</v>
      </c>
      <c r="H84" s="61"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61"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61"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61"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61"/>
      <c r="M84" s="273" t="s">
        <v>95</v>
      </c>
    </row>
    <row r="85" spans="2:13" ht="22.5" customHeight="1" x14ac:dyDescent="0.25">
      <c r="B85" s="272"/>
      <c r="C85" s="272"/>
      <c r="D85" s="58"/>
      <c r="E85" s="274" t="str">
        <f>G84</f>
        <v>...</v>
      </c>
      <c r="F85" s="274"/>
      <c r="G85" s="274"/>
      <c r="H85" s="274"/>
      <c r="I85" s="274"/>
      <c r="J85" s="274"/>
      <c r="K85" s="274"/>
      <c r="L85" s="274"/>
      <c r="M85" s="273"/>
    </row>
    <row r="86" spans="2:13" x14ac:dyDescent="0.25">
      <c r="B86" s="58"/>
      <c r="C86" s="58"/>
      <c r="D86" s="58"/>
      <c r="E86" s="56"/>
      <c r="F86" s="58"/>
      <c r="G86" s="55"/>
      <c r="H86" s="55"/>
      <c r="I86" s="55"/>
      <c r="J86" s="55"/>
      <c r="K86" s="55"/>
      <c r="L86" s="55"/>
      <c r="M86" s="58"/>
    </row>
    <row r="87" spans="2:13" ht="13.2" customHeight="1" x14ac:dyDescent="0.25">
      <c r="B87" s="272" t="s">
        <v>122</v>
      </c>
      <c r="C87" s="272"/>
      <c r="D87" s="58"/>
      <c r="E87" s="59"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62"/>
      <c r="G87" s="60"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interna não implicaram custos.</v>
      </c>
      <c r="H87" s="61"/>
      <c r="I87" s="61"/>
      <c r="J87" s="61"/>
      <c r="K87" s="61"/>
      <c r="L87" s="61"/>
      <c r="M87" s="273" t="s">
        <v>95</v>
      </c>
    </row>
    <row r="88" spans="2:13" ht="22.5" customHeight="1" x14ac:dyDescent="0.25">
      <c r="B88" s="272"/>
      <c r="C88" s="272"/>
      <c r="D88" s="58"/>
      <c r="E88" s="274" t="str">
        <f>G87</f>
        <v>Por favor confirme se as acções de formação interna não implicaram custos.</v>
      </c>
      <c r="F88" s="274"/>
      <c r="G88" s="274"/>
      <c r="H88" s="274"/>
      <c r="I88" s="274"/>
      <c r="J88" s="274"/>
      <c r="K88" s="274"/>
      <c r="L88" s="274"/>
      <c r="M88" s="273"/>
    </row>
    <row r="89" spans="2:13" x14ac:dyDescent="0.25">
      <c r="B89" s="58"/>
      <c r="C89" s="58"/>
      <c r="D89" s="58"/>
      <c r="E89" s="56"/>
      <c r="F89" s="58"/>
      <c r="G89" s="55"/>
      <c r="H89" s="55"/>
      <c r="I89" s="55"/>
      <c r="J89" s="55"/>
      <c r="K89" s="55"/>
      <c r="L89" s="55"/>
      <c r="M89" s="58"/>
    </row>
    <row r="90" spans="2:13" ht="13.2" customHeight="1" x14ac:dyDescent="0.25">
      <c r="B90" s="272" t="s">
        <v>123</v>
      </c>
      <c r="C90" s="272"/>
      <c r="D90" s="58"/>
      <c r="E90" s="59" t="str">
        <f>IF(E91="...","Preenchido",IF(E91="Por favor preencha todas as células em aberto. Se não existirem ocorrências a registar deverá introduzir o número zero.","Por preencher","Preenchido com reservas!"))</f>
        <v>Preenchido</v>
      </c>
      <c r="F90" s="62"/>
      <c r="G90" s="60"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61"/>
      <c r="I90" s="61"/>
      <c r="J90" s="61"/>
      <c r="K90" s="61"/>
      <c r="L90" s="61"/>
      <c r="M90" s="273" t="s">
        <v>95</v>
      </c>
    </row>
    <row r="91" spans="2:13" ht="22.5" customHeight="1" x14ac:dyDescent="0.25">
      <c r="B91" s="272"/>
      <c r="C91" s="272"/>
      <c r="D91" s="58"/>
      <c r="E91" s="274" t="str">
        <f>G90</f>
        <v>...</v>
      </c>
      <c r="F91" s="274"/>
      <c r="G91" s="274"/>
      <c r="H91" s="274"/>
      <c r="I91" s="274"/>
      <c r="J91" s="274"/>
      <c r="K91" s="274"/>
      <c r="L91" s="274"/>
      <c r="M91" s="273"/>
    </row>
    <row r="92" spans="2:13" x14ac:dyDescent="0.25">
      <c r="B92" s="58"/>
      <c r="C92" s="58"/>
      <c r="D92" s="58"/>
      <c r="E92" s="56"/>
      <c r="F92" s="58"/>
      <c r="G92" s="55"/>
      <c r="H92" s="55"/>
      <c r="I92" s="55"/>
      <c r="J92" s="55"/>
      <c r="K92" s="55"/>
      <c r="L92" s="55"/>
      <c r="M92" s="58"/>
    </row>
    <row r="93" spans="2:13" ht="13.2" customHeight="1" x14ac:dyDescent="0.25">
      <c r="B93" s="272" t="s">
        <v>124</v>
      </c>
      <c r="C93" s="272"/>
      <c r="D93" s="58"/>
      <c r="E93" s="59" t="str">
        <f>IF(E94="...","Preenchido",IF(E94="Por favor preencha todas as células em aberto. Se não existirem ocorrências a registar deverá introduzir o número zero.","Por preencher","Preenchido com erros!"))</f>
        <v>Preenchido</v>
      </c>
      <c r="F93" s="62"/>
      <c r="G93" s="60"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61"/>
      <c r="I93" s="61"/>
      <c r="J93" s="61"/>
      <c r="K93" s="61"/>
      <c r="L93" s="61"/>
      <c r="M93" s="273" t="s">
        <v>95</v>
      </c>
    </row>
    <row r="94" spans="2:13" ht="22.5" customHeight="1" x14ac:dyDescent="0.25">
      <c r="B94" s="272"/>
      <c r="C94" s="272"/>
      <c r="D94" s="58"/>
      <c r="E94" s="274" t="str">
        <f>G93</f>
        <v>...</v>
      </c>
      <c r="F94" s="274"/>
      <c r="G94" s="274"/>
      <c r="H94" s="274"/>
      <c r="I94" s="274"/>
      <c r="J94" s="274"/>
      <c r="K94" s="274"/>
      <c r="L94" s="274"/>
      <c r="M94" s="273"/>
    </row>
    <row r="95" spans="2:13" x14ac:dyDescent="0.25">
      <c r="B95" s="58"/>
      <c r="C95" s="58"/>
      <c r="D95" s="58"/>
      <c r="E95" s="56"/>
      <c r="F95" s="58"/>
      <c r="G95" s="55"/>
      <c r="H95" s="55"/>
      <c r="I95" s="55"/>
      <c r="J95" s="55"/>
      <c r="K95" s="55"/>
      <c r="L95" s="55"/>
      <c r="M95" s="58"/>
    </row>
    <row r="96" spans="2:13" ht="13.2" customHeight="1" x14ac:dyDescent="0.25">
      <c r="B96" s="272" t="s">
        <v>125</v>
      </c>
      <c r="C96" s="272"/>
      <c r="D96" s="58"/>
      <c r="E96" s="59" t="str">
        <f>IF(E97="...","Preenchido",IF(E97="Por favor preencha todas as células em aberto. Se não existirem ocorrências a registar deverá introduzir o número zero.","Por preencher","Preenchido com erros!"))</f>
        <v>Preenchido</v>
      </c>
      <c r="F96" s="62"/>
      <c r="G96" s="60"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61"/>
      <c r="I96" s="61"/>
      <c r="J96" s="61"/>
      <c r="K96" s="61"/>
      <c r="L96" s="61"/>
      <c r="M96" s="273" t="s">
        <v>95</v>
      </c>
    </row>
    <row r="97" spans="2:13" ht="22.5" customHeight="1" x14ac:dyDescent="0.25">
      <c r="B97" s="272"/>
      <c r="C97" s="272"/>
      <c r="D97" s="58"/>
      <c r="E97" s="274" t="str">
        <f>G96</f>
        <v>...</v>
      </c>
      <c r="F97" s="274"/>
      <c r="G97" s="274"/>
      <c r="H97" s="274"/>
      <c r="I97" s="274"/>
      <c r="J97" s="274"/>
      <c r="K97" s="274"/>
      <c r="L97" s="274"/>
      <c r="M97" s="273"/>
    </row>
    <row r="98" spans="2:13" x14ac:dyDescent="0.25">
      <c r="B98" s="58"/>
      <c r="C98" s="58"/>
      <c r="D98" s="58"/>
      <c r="E98" s="56"/>
      <c r="F98" s="58"/>
      <c r="G98" s="55"/>
      <c r="H98" s="55"/>
      <c r="I98" s="55"/>
      <c r="J98" s="55"/>
      <c r="K98" s="55"/>
      <c r="L98" s="55"/>
      <c r="M98" s="58"/>
    </row>
    <row r="99" spans="2:13" ht="13.2" customHeight="1" x14ac:dyDescent="0.25">
      <c r="B99" s="272" t="s">
        <v>126</v>
      </c>
      <c r="C99" s="272"/>
      <c r="D99" s="58"/>
      <c r="E99" s="59" t="str">
        <f>IF(E100="...","Preenchido",IF(E100="Por favor preencha todas as células em aberto. Se não existirem ocorrências a registar deverá introduzir o número zero.","Por preencher","Preenchido com erros!"))</f>
        <v>Preenchido</v>
      </c>
      <c r="F99" s="62"/>
      <c r="G99" s="60" t="str">
        <f>IF('Relaç Profis Comissões Discipli'!E8&lt;&gt;0,"Por favor preencha todas as células em aberto. Se não existirem ocorrências a registar deverá introduzir o número zero.","...")</f>
        <v>...</v>
      </c>
      <c r="H99" s="61"/>
      <c r="I99" s="61"/>
      <c r="J99" s="61"/>
      <c r="K99" s="61"/>
      <c r="L99" s="61"/>
      <c r="M99" s="273" t="s">
        <v>95</v>
      </c>
    </row>
    <row r="100" spans="2:13" ht="22.5" customHeight="1" x14ac:dyDescent="0.25">
      <c r="B100" s="272"/>
      <c r="C100" s="272"/>
      <c r="D100" s="58"/>
      <c r="E100" s="274" t="str">
        <f>G99</f>
        <v>...</v>
      </c>
      <c r="F100" s="274"/>
      <c r="G100" s="274"/>
      <c r="H100" s="274"/>
      <c r="I100" s="274"/>
      <c r="J100" s="274"/>
      <c r="K100" s="274"/>
      <c r="L100" s="274"/>
      <c r="M100" s="273"/>
    </row>
    <row r="101" spans="2:13" x14ac:dyDescent="0.25">
      <c r="B101" s="58"/>
      <c r="C101" s="58"/>
      <c r="D101" s="58"/>
      <c r="E101" s="56"/>
      <c r="F101" s="58"/>
      <c r="G101" s="55"/>
      <c r="H101" s="55"/>
      <c r="I101" s="55"/>
      <c r="J101" s="55"/>
      <c r="K101" s="55"/>
      <c r="L101" s="55"/>
      <c r="M101" s="58"/>
    </row>
    <row r="102" spans="2:13" ht="13.2" customHeight="1" x14ac:dyDescent="0.25">
      <c r="B102" s="272" t="s">
        <v>127</v>
      </c>
      <c r="C102" s="272"/>
      <c r="D102" s="58"/>
      <c r="E102" s="59" t="str">
        <f>IF(E103="...","Preenchido",IF(E103="Por favor preencha todas as células em aberto. Se não existirem ocorrências a registar deverá introduzir o número zero.","Por preencher","Preenchido com erros!"))</f>
        <v>Preenchido</v>
      </c>
      <c r="F102" s="62"/>
      <c r="G102" s="60"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61"/>
      <c r="I102" s="61"/>
      <c r="J102" s="61"/>
      <c r="K102" s="61"/>
      <c r="L102" s="61"/>
      <c r="M102" s="273" t="s">
        <v>95</v>
      </c>
    </row>
    <row r="103" spans="2:13" ht="22.5" customHeight="1" x14ac:dyDescent="0.25">
      <c r="B103" s="272"/>
      <c r="C103" s="272"/>
      <c r="D103" s="58"/>
      <c r="E103" s="274" t="str">
        <f>G102</f>
        <v>...</v>
      </c>
      <c r="F103" s="274"/>
      <c r="G103" s="274"/>
      <c r="H103" s="274"/>
      <c r="I103" s="274"/>
      <c r="J103" s="274"/>
      <c r="K103" s="274"/>
      <c r="L103" s="274"/>
      <c r="M103" s="273"/>
    </row>
    <row r="104" spans="2:13" x14ac:dyDescent="0.25">
      <c r="B104" s="58"/>
      <c r="C104" s="58"/>
      <c r="D104" s="58"/>
      <c r="E104" s="56"/>
      <c r="F104" s="58"/>
      <c r="G104" s="55"/>
      <c r="H104" s="55"/>
      <c r="I104" s="55"/>
      <c r="J104" s="55"/>
      <c r="K104" s="55"/>
      <c r="L104" s="55"/>
      <c r="M104" s="58"/>
    </row>
    <row r="105" spans="2:13" ht="13.2" customHeight="1" x14ac:dyDescent="0.25">
      <c r="B105" s="272" t="s">
        <v>128</v>
      </c>
      <c r="C105" s="272"/>
      <c r="D105" s="58"/>
      <c r="E105" s="59" t="str">
        <f>IF(E106="...","Preenchido",IF(E106="Por favor preencha todas as células em aberto. Se não existirem ocorrências a registar deverá introduzir o número zero.","Por preencher","Preenchido com erros!"))</f>
        <v>Preenchido</v>
      </c>
      <c r="F105" s="62"/>
      <c r="G105" s="60"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61"/>
      <c r="I105" s="61"/>
      <c r="J105" s="61"/>
      <c r="K105" s="61"/>
      <c r="L105" s="61"/>
      <c r="M105" s="273" t="s">
        <v>95</v>
      </c>
    </row>
    <row r="106" spans="2:13" ht="22.5" customHeight="1" x14ac:dyDescent="0.25">
      <c r="B106" s="272"/>
      <c r="C106" s="272"/>
      <c r="D106" s="58"/>
      <c r="E106" s="274" t="str">
        <f>G105</f>
        <v>...</v>
      </c>
      <c r="F106" s="274"/>
      <c r="G106" s="274"/>
      <c r="H106" s="274"/>
      <c r="I106" s="274"/>
      <c r="J106" s="274"/>
      <c r="K106" s="274"/>
      <c r="L106" s="274"/>
      <c r="M106" s="273"/>
    </row>
    <row r="107" spans="2:13" x14ac:dyDescent="0.25">
      <c r="B107" s="58"/>
      <c r="C107" s="58"/>
      <c r="D107" s="58"/>
      <c r="E107" s="56"/>
      <c r="F107" s="58"/>
      <c r="G107" s="55"/>
      <c r="H107" s="55"/>
      <c r="I107" s="55"/>
      <c r="J107" s="55"/>
      <c r="K107" s="55"/>
      <c r="L107" s="55"/>
      <c r="M107" s="58"/>
    </row>
    <row r="108" spans="2:13" ht="13.2" customHeight="1" x14ac:dyDescent="0.25">
      <c r="B108" s="272" t="s">
        <v>129</v>
      </c>
      <c r="C108" s="272"/>
      <c r="D108" s="58"/>
      <c r="E108" s="59" t="str">
        <f>IF(E109="...","Preenchido",IF(E109="Por favor preencha todas as células em aberto. Se não existirem ocorrências a registar deverá introduzir o número zero.","Por preencher","Preenchido com erros!"))</f>
        <v>Preenchido</v>
      </c>
      <c r="F108" s="62"/>
      <c r="G108" s="60" t="str">
        <f>IF('Distribuição Geográfica '!P4&lt;&gt;0,"Por favor preencha todas as células em aberto. Se não existirem ocorrências a registar deverá introduzir o número zero.",H108)</f>
        <v>...</v>
      </c>
      <c r="H108" s="61"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61"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61"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61"/>
      <c r="L108" s="61"/>
      <c r="M108" s="273" t="s">
        <v>95</v>
      </c>
    </row>
    <row r="109" spans="2:13" ht="22.5" customHeight="1" x14ac:dyDescent="0.25">
      <c r="B109" s="272"/>
      <c r="C109" s="272"/>
      <c r="D109" s="58"/>
      <c r="E109" s="274" t="str">
        <f>G108</f>
        <v>...</v>
      </c>
      <c r="F109" s="274"/>
      <c r="G109" s="274"/>
      <c r="H109" s="274"/>
      <c r="I109" s="274"/>
      <c r="J109" s="274"/>
      <c r="K109" s="274"/>
      <c r="L109" s="274"/>
      <c r="M109" s="273"/>
    </row>
    <row r="110" spans="2:13" x14ac:dyDescent="0.25">
      <c r="B110" s="58"/>
      <c r="C110" s="58"/>
      <c r="D110" s="58"/>
      <c r="E110" s="56"/>
      <c r="F110" s="58"/>
      <c r="G110" s="55"/>
      <c r="H110" s="55"/>
      <c r="I110" s="55"/>
      <c r="J110" s="55"/>
      <c r="K110" s="55"/>
      <c r="L110" s="55"/>
      <c r="M110" s="58"/>
    </row>
    <row r="111" spans="2:13" ht="13.2" customHeight="1" x14ac:dyDescent="0.25">
      <c r="B111" s="272" t="s">
        <v>130</v>
      </c>
      <c r="C111" s="272"/>
      <c r="D111" s="58"/>
      <c r="E111" s="59" t="str">
        <f>IF(E112="...","Preenchido",IF(E112="Por favor preencha todas as células em aberto. Se não existirem ocorrências a registar deverá introduzir o número zero.","Por preencher","Preenchido com erros!"))</f>
        <v>Preenchido</v>
      </c>
      <c r="F111" s="62"/>
      <c r="G111" s="60" t="str">
        <f>IF('Cobertura de Mapas'!G5&lt;&gt;0,"Por favor preencha todas as células em aberto. Se não existirem ocorrências a registar deverá introduzir o número zero.","...")</f>
        <v>...</v>
      </c>
      <c r="H111" s="61"/>
      <c r="I111" s="61"/>
      <c r="J111" s="61"/>
      <c r="K111" s="61"/>
      <c r="L111" s="61"/>
      <c r="M111" s="273" t="s">
        <v>95</v>
      </c>
    </row>
    <row r="112" spans="2:13" ht="22.5" customHeight="1" x14ac:dyDescent="0.25">
      <c r="B112" s="272"/>
      <c r="C112" s="272"/>
      <c r="D112" s="58"/>
      <c r="E112" s="274" t="str">
        <f>G111</f>
        <v>...</v>
      </c>
      <c r="F112" s="274"/>
      <c r="G112" s="274"/>
      <c r="H112" s="274"/>
      <c r="I112" s="274"/>
      <c r="J112" s="274"/>
      <c r="K112" s="274"/>
      <c r="L112" s="274"/>
      <c r="M112" s="273"/>
    </row>
    <row r="114" ht="12.75" customHeight="1" x14ac:dyDescent="0.25"/>
    <row r="115" ht="13.5" customHeight="1" x14ac:dyDescent="0.25"/>
  </sheetData>
  <sheetProtection algorithmName="SHA-512" hashValue="ef35lyyDszKcD9NfwgspKAdKOYTrQjdZ1CX0RKYU/wXTDhe/RkmtDf5Yq1E0mWWXb7wAqVAR4vm39ZxXcdNNlA==" saltValue="MdsmI/LgPqcDvPAH3Klwdw==" spinCount="100000" sheet="1"/>
  <mergeCells count="108">
    <mergeCell ref="B6:C7"/>
    <mergeCell ref="M6:M7"/>
    <mergeCell ref="E7:L7"/>
    <mergeCell ref="B9:C10"/>
    <mergeCell ref="M9:M10"/>
    <mergeCell ref="E10:L10"/>
    <mergeCell ref="B12:C13"/>
    <mergeCell ref="M12:M13"/>
    <mergeCell ref="E13:L13"/>
    <mergeCell ref="B15:C16"/>
    <mergeCell ref="M15:M16"/>
    <mergeCell ref="E16:L16"/>
    <mergeCell ref="B18:C19"/>
    <mergeCell ref="M18:M19"/>
    <mergeCell ref="E19:L19"/>
    <mergeCell ref="B21:C22"/>
    <mergeCell ref="M21:M22"/>
    <mergeCell ref="E22:L22"/>
    <mergeCell ref="B24:C25"/>
    <mergeCell ref="M24:M25"/>
    <mergeCell ref="E25:L25"/>
    <mergeCell ref="B27:C28"/>
    <mergeCell ref="M27:M28"/>
    <mergeCell ref="E28:L28"/>
    <mergeCell ref="B30:C31"/>
    <mergeCell ref="M30:M31"/>
    <mergeCell ref="E31:L31"/>
    <mergeCell ref="B33:C34"/>
    <mergeCell ref="M33:M34"/>
    <mergeCell ref="E34:L34"/>
    <mergeCell ref="B36:C37"/>
    <mergeCell ref="M36:M37"/>
    <mergeCell ref="E37:L37"/>
    <mergeCell ref="B39:C40"/>
    <mergeCell ref="M39:M40"/>
    <mergeCell ref="E40:L40"/>
    <mergeCell ref="B42:C43"/>
    <mergeCell ref="M42:M43"/>
    <mergeCell ref="E43:L43"/>
    <mergeCell ref="B45:C46"/>
    <mergeCell ref="M45:M46"/>
    <mergeCell ref="E46:L46"/>
    <mergeCell ref="B48:C49"/>
    <mergeCell ref="M48:M49"/>
    <mergeCell ref="E49:L49"/>
    <mergeCell ref="B51:C52"/>
    <mergeCell ref="M51:M52"/>
    <mergeCell ref="E52:L52"/>
    <mergeCell ref="B54:C55"/>
    <mergeCell ref="M54:M55"/>
    <mergeCell ref="E55:L55"/>
    <mergeCell ref="B57:C58"/>
    <mergeCell ref="M57:M58"/>
    <mergeCell ref="E58:L58"/>
    <mergeCell ref="B60:C61"/>
    <mergeCell ref="M60:M61"/>
    <mergeCell ref="E61:L61"/>
    <mergeCell ref="B63:C64"/>
    <mergeCell ref="M63:M64"/>
    <mergeCell ref="E64:L64"/>
    <mergeCell ref="B66:C67"/>
    <mergeCell ref="M66:M67"/>
    <mergeCell ref="E67:L67"/>
    <mergeCell ref="B69:C70"/>
    <mergeCell ref="M69:M70"/>
    <mergeCell ref="E70:L70"/>
    <mergeCell ref="B72:C73"/>
    <mergeCell ref="M72:M73"/>
    <mergeCell ref="E73:L73"/>
    <mergeCell ref="B75:C76"/>
    <mergeCell ref="M75:M76"/>
    <mergeCell ref="E76:L76"/>
    <mergeCell ref="B78:C79"/>
    <mergeCell ref="M78:M79"/>
    <mergeCell ref="E79:L79"/>
    <mergeCell ref="B81:C82"/>
    <mergeCell ref="M81:M82"/>
    <mergeCell ref="E82:L82"/>
    <mergeCell ref="B84:C85"/>
    <mergeCell ref="M84:M85"/>
    <mergeCell ref="E85:L85"/>
    <mergeCell ref="B87:C88"/>
    <mergeCell ref="M87:M88"/>
    <mergeCell ref="E88:L88"/>
    <mergeCell ref="B90:C91"/>
    <mergeCell ref="M90:M91"/>
    <mergeCell ref="E91:L91"/>
    <mergeCell ref="B93:C94"/>
    <mergeCell ref="M93:M94"/>
    <mergeCell ref="E94:L94"/>
    <mergeCell ref="B96:C97"/>
    <mergeCell ref="M96:M97"/>
    <mergeCell ref="E97:L97"/>
    <mergeCell ref="B99:C100"/>
    <mergeCell ref="M99:M100"/>
    <mergeCell ref="E100:L100"/>
    <mergeCell ref="B102:C103"/>
    <mergeCell ref="M102:M103"/>
    <mergeCell ref="E103:L103"/>
    <mergeCell ref="B105:C106"/>
    <mergeCell ref="M105:M106"/>
    <mergeCell ref="E106:L106"/>
    <mergeCell ref="B108:C109"/>
    <mergeCell ref="M108:M109"/>
    <mergeCell ref="E109:L109"/>
    <mergeCell ref="B111:C112"/>
    <mergeCell ref="M111:M112"/>
    <mergeCell ref="E112:L112"/>
  </mergeCells>
  <conditionalFormatting sqref="H15:L15 H18:L18 H21:L21 H24:L24 H27:L27 H30:L30 H33:L33 H36:L36 H39:L39 H42:L42 H45:L45 H48:L48 H51:L51 H54:L54 H57:L57 H60:L60 H63:L63 H66:L66 H69:L69 H72:L72 H75:L75 H78:L78 H81:L81 H84:L84 H87:L87 H90:L90 H93:L93 H96:L96 H99:L99 H102:L102 H105:L105 H108:L108 H111:L111 H12:L12 H9:L9 G6:L6">
    <cfRule type="cellIs" dxfId="6" priority="2" operator="equal">
      <formula>"Preenchido com erros!"</formula>
    </cfRule>
    <cfRule type="cellIs" dxfId="5" priority="3" operator="equal">
      <formula>"Por preencher"</formula>
    </cfRule>
    <cfRule type="cellIs" dxfId="4" priority="4" operator="equal">
      <formula>"Preenchido"</formula>
    </cfRule>
  </conditionalFormatting>
  <conditionalFormatting sqref="E15 E18 E21 E24 E27 E30 E33 E36 E39 E42 E45 E48 E51 E54 E57 E60 E63 E66 E69 E72 E75 E78 E81 E84 E87 E90 E93 E96 E99 E102 E105 E108 E111 E12 E6 E9">
    <cfRule type="cellIs" dxfId="3" priority="5" operator="equal">
      <formula>"Preenchido com reservas"</formula>
    </cfRule>
    <cfRule type="cellIs" dxfId="2" priority="6" operator="equal">
      <formula>"Preenchido com erros!"</formula>
    </cfRule>
    <cfRule type="cellIs" dxfId="1" priority="7" operator="equal">
      <formula>"Preenchido"</formula>
    </cfRule>
  </conditionalFormatting>
  <hyperlinks>
    <hyperlink ref="M6" location="'Recursos Humanos'!A1" display="ver" xr:uid="{00000000-0004-0000-0300-000000000000}"/>
    <hyperlink ref="M9" location="'Estrut. Etária'!A1" display="ver" xr:uid="{00000000-0004-0000-0300-000001000000}"/>
    <hyperlink ref="M12" location="'Estrut. Antiguidades'!A1" display="ver" xr:uid="{00000000-0004-0000-0300-000002000000}"/>
    <hyperlink ref="M15" location="'Trab. Estrangeiros'!A1" display="ver" xr:uid="{00000000-0004-0000-0300-000003000000}"/>
    <hyperlink ref="M18" location="'Trab. Estrangeiros'!A1" display="ver" xr:uid="{00000000-0004-0000-0300-000004000000}"/>
    <hyperlink ref="M21" location="'Estrut. Habilitacional'!A1" display="ver" xr:uid="{00000000-0004-0000-0300-000005000000}"/>
    <hyperlink ref="M24" location="Admissões!A1" display="ver" xr:uid="{00000000-0004-0000-0300-000006000000}"/>
    <hyperlink ref="M27" location="Saídas!A1" display="ver" xr:uid="{00000000-0004-0000-0300-000007000000}"/>
    <hyperlink ref="M30" location="'Saídas Nomeados'!A1" display="ver" xr:uid="{00000000-0004-0000-0300-000008000000}"/>
    <hyperlink ref="M33" location="'Saídas Contratados'!A1" display="ver" xr:uid="{00000000-0004-0000-0300-000009000000}"/>
    <hyperlink ref="M36" location="'Postos de Trabalho'!A1" display="ver" xr:uid="{00000000-0004-0000-0300-00000A000000}"/>
    <hyperlink ref="M39" location="'Alter. Posic. e Promoções'!A1" display="ver" xr:uid="{00000000-0004-0000-0300-00000B000000}"/>
    <hyperlink ref="M42" location="'Modalidade de Horário'!A1" display="ver" xr:uid="{00000000-0004-0000-0300-00000C000000}"/>
    <hyperlink ref="M45" location="'Trabalho Extraord.'!A1" display="ver" xr:uid="{00000000-0004-0000-0300-00000D000000}"/>
    <hyperlink ref="M48" location="'Ausências Trabalho'!A1" display="ver" xr:uid="{00000000-0004-0000-0300-00000E000000}"/>
    <hyperlink ref="M51" location="'Horas Não Trabalhadas'!A1" display="ver" xr:uid="{00000000-0004-0000-0300-00000F000000}"/>
    <hyperlink ref="M54" location="'Encargos com Pessoal'!A1" display="ver" xr:uid="{00000000-0004-0000-0300-000010000000}"/>
    <hyperlink ref="M57" location="'Encargos com Pessoal'!A1" display="ver" xr:uid="{00000000-0004-0000-0300-000011000000}"/>
    <hyperlink ref="M60" location="'Acidentes em Serviço'!A1" display="ver" xr:uid="{00000000-0004-0000-0300-000012000000}"/>
    <hyperlink ref="M63" location="'Doenças Profissionais'!A1" display="ver" xr:uid="{00000000-0004-0000-0300-000013000000}"/>
    <hyperlink ref="M66" location="'Higiene Segurança Trab.'!A1" display="ver" xr:uid="{00000000-0004-0000-0300-000014000000}"/>
    <hyperlink ref="M69" location="'Higiene Segurança Trab.'!A1" display="ver" xr:uid="{00000000-0004-0000-0300-000015000000}"/>
    <hyperlink ref="M72" location="'Higiene Segurança Trab.'!A1" display="ver" xr:uid="{00000000-0004-0000-0300-000016000000}"/>
    <hyperlink ref="M75" location="'Higiene Segurança Trab.'!A1" display="ver" xr:uid="{00000000-0004-0000-0300-000017000000}"/>
    <hyperlink ref="M78" location="'Custos Prevenção Acidentes'!A1" display="ver" xr:uid="{00000000-0004-0000-0300-000018000000}"/>
    <hyperlink ref="M81" location="'Formação Prof Niveis Custos'!A1" display="ver" xr:uid="{00000000-0004-0000-0300-000019000000}"/>
    <hyperlink ref="M84" location="'Formação Prof Niveis Custos'!A1" display="ver" xr:uid="{00000000-0004-0000-0300-00001A000000}"/>
    <hyperlink ref="M87" location="'Formação Prof Niveis Custos'!A1" display="ver" xr:uid="{00000000-0004-0000-0300-00001B000000}"/>
    <hyperlink ref="M90" location="'Prestações Sociais Acção Social'!A1" display="ver" xr:uid="{00000000-0004-0000-0300-00001C000000}"/>
    <hyperlink ref="M93" location="'Prestações Sociais Acção Social'!A1" display="ver" xr:uid="{00000000-0004-0000-0300-00001D000000}"/>
    <hyperlink ref="M96" location="'Relaç Profis Comissões Discipli'!A1" display="ver" xr:uid="{00000000-0004-0000-0300-00001E000000}"/>
    <hyperlink ref="M99" location="'Relaç Profis Comissões Discipli'!A1" display="ver" xr:uid="{00000000-0004-0000-0300-00001F000000}"/>
    <hyperlink ref="M102" location="'Relaç Profis Comissões Discipli'!A1" display="ver" xr:uid="{00000000-0004-0000-0300-000020000000}"/>
    <hyperlink ref="M105" location="'Relaç Profis Comissões Discipli'!A1" display="ver" xr:uid="{00000000-0004-0000-0300-000021000000}"/>
    <hyperlink ref="M108" location="'Distribuição Geográfica '!A1" display="ver" xr:uid="{00000000-0004-0000-0300-000022000000}"/>
    <hyperlink ref="M111" location="'Cobertura de Mapas'!A1" display="ver" xr:uid="{00000000-0004-0000-0300-000023000000}"/>
  </hyperlinks>
  <pageMargins left="0.75" right="0.75" top="0.67986111111111103" bottom="0.50972222222222197" header="0.51180555555555496" footer="0.51180555555555496"/>
  <pageSetup paperSize="9" scale="72"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73"/>
  <sheetViews>
    <sheetView showGridLines="0" showRowColHeaders="0" zoomScaleNormal="100" workbookViewId="0">
      <selection activeCell="L10" sqref="L10"/>
    </sheetView>
  </sheetViews>
  <sheetFormatPr defaultRowHeight="13.2" x14ac:dyDescent="0.25"/>
  <cols>
    <col min="1" max="1" width="8.5546875" style="22" customWidth="1"/>
    <col min="2" max="2" width="22.44140625" style="22" customWidth="1"/>
    <col min="3" max="14" width="7.6640625" style="22" customWidth="1"/>
    <col min="15" max="15" width="8.109375" style="54" customWidth="1"/>
    <col min="16" max="16" width="8.6640625" style="54" customWidth="1"/>
    <col min="17" max="17" width="10.5546875" style="54" hidden="1" customWidth="1"/>
    <col min="18" max="18" width="9.5546875" style="54" hidden="1" customWidth="1"/>
    <col min="19" max="19" width="8.109375" style="54" hidden="1" customWidth="1"/>
    <col min="20" max="20" width="8.6640625" style="54" hidden="1" customWidth="1"/>
    <col min="21" max="21" width="9.88671875" style="22" hidden="1" customWidth="1"/>
    <col min="22" max="22" width="8.5546875" style="22" hidden="1" customWidth="1"/>
    <col min="23" max="23" width="10.109375" style="22" hidden="1" customWidth="1"/>
    <col min="24" max="24" width="9.88671875" style="22" hidden="1" customWidth="1"/>
    <col min="25" max="25" width="7.6640625" style="22" hidden="1" customWidth="1"/>
    <col min="26" max="26" width="9.109375" style="22" hidden="1" customWidth="1"/>
    <col min="27" max="27" width="8.6640625" style="22" hidden="1" customWidth="1"/>
    <col min="28" max="1025" width="9.109375" style="22" customWidth="1"/>
  </cols>
  <sheetData>
    <row r="1" spans="1:20" s="65" customFormat="1" ht="17.25" customHeight="1" x14ac:dyDescent="0.25">
      <c r="A1" s="64" t="str">
        <f>IF(Identificação!C17="","",Identificação!C17)</f>
        <v>ESCOLA BÁSICA SECUNDÁRIA PROF. DR. FRANCISCO FREITAS BRANCO</v>
      </c>
      <c r="O1" s="66"/>
      <c r="P1" s="66"/>
      <c r="Q1" s="66"/>
      <c r="R1" s="66"/>
      <c r="S1" s="66"/>
      <c r="T1" s="66"/>
    </row>
    <row r="2" spans="1:20" s="65" customFormat="1" ht="17.25" customHeight="1" x14ac:dyDescent="0.25">
      <c r="A2" s="67" t="str">
        <f>IF(Validação!E6="Preenchido","","Mensagem: " &amp; Validação!E6 &amp; "! " &amp; Validação!E7)</f>
        <v/>
      </c>
      <c r="B2" s="67"/>
      <c r="C2" s="67"/>
      <c r="D2" s="67"/>
      <c r="E2" s="67"/>
      <c r="F2" s="67"/>
      <c r="G2" s="128"/>
      <c r="H2" s="128"/>
      <c r="I2" s="128"/>
      <c r="J2" s="128"/>
      <c r="K2" s="128"/>
      <c r="M2" s="128"/>
      <c r="O2" s="66"/>
      <c r="P2" s="68"/>
      <c r="Q2" s="69"/>
      <c r="R2" s="66"/>
      <c r="S2" s="66"/>
      <c r="T2" s="66"/>
    </row>
    <row r="3" spans="1:20" ht="87" customHeight="1" x14ac:dyDescent="0.25">
      <c r="A3" s="233" t="s">
        <v>131</v>
      </c>
      <c r="B3" s="287" t="s">
        <v>132</v>
      </c>
      <c r="C3" s="287"/>
      <c r="D3" s="70" t="s">
        <v>133</v>
      </c>
      <c r="E3" s="71" t="s">
        <v>134</v>
      </c>
      <c r="F3" s="70" t="s">
        <v>135</v>
      </c>
      <c r="G3" s="70" t="s">
        <v>136</v>
      </c>
      <c r="H3" s="70" t="s">
        <v>137</v>
      </c>
      <c r="I3" s="70" t="s">
        <v>138</v>
      </c>
      <c r="J3" s="70" t="s">
        <v>139</v>
      </c>
      <c r="K3" s="70" t="s">
        <v>140</v>
      </c>
      <c r="L3" s="70" t="s">
        <v>141</v>
      </c>
      <c r="M3" s="70" t="s">
        <v>142</v>
      </c>
      <c r="N3" s="72" t="s">
        <v>143</v>
      </c>
      <c r="O3" s="73"/>
      <c r="P3" s="73"/>
      <c r="Q3" s="122"/>
      <c r="R3" s="122"/>
      <c r="S3" s="122"/>
      <c r="T3" s="122"/>
    </row>
    <row r="4" spans="1:20" ht="13.5" customHeight="1" x14ac:dyDescent="0.25">
      <c r="A4" s="279" t="s">
        <v>144</v>
      </c>
      <c r="B4" s="280" t="s">
        <v>145</v>
      </c>
      <c r="C4" s="74" t="s">
        <v>146</v>
      </c>
      <c r="D4" s="75">
        <f t="shared" ref="D4:M4" si="0">SUM(D7+D10+D13+D16)</f>
        <v>2</v>
      </c>
      <c r="E4" s="75">
        <f t="shared" si="0"/>
        <v>0</v>
      </c>
      <c r="F4" s="75">
        <f t="shared" si="0"/>
        <v>2</v>
      </c>
      <c r="G4" s="75">
        <f t="shared" si="0"/>
        <v>9</v>
      </c>
      <c r="H4" s="75">
        <f t="shared" si="0"/>
        <v>0</v>
      </c>
      <c r="I4" s="75">
        <f t="shared" si="0"/>
        <v>1</v>
      </c>
      <c r="J4" s="75">
        <f t="shared" si="0"/>
        <v>0</v>
      </c>
      <c r="K4" s="75">
        <f t="shared" si="0"/>
        <v>0</v>
      </c>
      <c r="L4" s="75">
        <f t="shared" si="0"/>
        <v>40</v>
      </c>
      <c r="M4" s="75">
        <f t="shared" si="0"/>
        <v>0</v>
      </c>
      <c r="N4" s="76">
        <f t="shared" ref="N4:N18" si="1">SUM(D4:M4)</f>
        <v>54</v>
      </c>
      <c r="O4" s="73"/>
      <c r="P4" s="73"/>
      <c r="Q4" s="122"/>
      <c r="R4" s="122"/>
      <c r="S4" s="122"/>
      <c r="T4" s="122"/>
    </row>
    <row r="5" spans="1:20" ht="13.5" customHeight="1" x14ac:dyDescent="0.25">
      <c r="A5" s="279"/>
      <c r="B5" s="280"/>
      <c r="C5" s="77" t="s">
        <v>147</v>
      </c>
      <c r="D5" s="78">
        <f t="shared" ref="D5:M5" si="2">D8+D11+D14+D17</f>
        <v>1</v>
      </c>
      <c r="E5" s="78">
        <f t="shared" si="2"/>
        <v>3</v>
      </c>
      <c r="F5" s="78">
        <f t="shared" si="2"/>
        <v>15</v>
      </c>
      <c r="G5" s="78">
        <f t="shared" si="2"/>
        <v>15</v>
      </c>
      <c r="H5" s="78">
        <f t="shared" si="2"/>
        <v>3</v>
      </c>
      <c r="I5" s="78">
        <f t="shared" si="2"/>
        <v>0</v>
      </c>
      <c r="J5" s="78">
        <f t="shared" si="2"/>
        <v>0</v>
      </c>
      <c r="K5" s="78">
        <f t="shared" si="2"/>
        <v>0</v>
      </c>
      <c r="L5" s="78">
        <f t="shared" si="2"/>
        <v>53</v>
      </c>
      <c r="M5" s="78">
        <f t="shared" si="2"/>
        <v>0</v>
      </c>
      <c r="N5" s="79">
        <f t="shared" si="1"/>
        <v>90</v>
      </c>
      <c r="O5" s="73"/>
      <c r="P5" s="73"/>
      <c r="Q5" s="122"/>
      <c r="R5" s="122"/>
      <c r="S5" s="122"/>
      <c r="T5" s="122"/>
    </row>
    <row r="6" spans="1:20" ht="13.5" customHeight="1" x14ac:dyDescent="0.25">
      <c r="A6" s="279"/>
      <c r="B6" s="280"/>
      <c r="C6" s="80" t="s">
        <v>148</v>
      </c>
      <c r="D6" s="80">
        <f t="shared" ref="D6:M6" si="3">SUM(D4:D5)</f>
        <v>3</v>
      </c>
      <c r="E6" s="80">
        <f t="shared" si="3"/>
        <v>3</v>
      </c>
      <c r="F6" s="80">
        <f t="shared" si="3"/>
        <v>17</v>
      </c>
      <c r="G6" s="80">
        <f t="shared" si="3"/>
        <v>24</v>
      </c>
      <c r="H6" s="80">
        <f t="shared" si="3"/>
        <v>3</v>
      </c>
      <c r="I6" s="80">
        <f t="shared" si="3"/>
        <v>1</v>
      </c>
      <c r="J6" s="80">
        <f t="shared" si="3"/>
        <v>0</v>
      </c>
      <c r="K6" s="80">
        <f t="shared" si="3"/>
        <v>0</v>
      </c>
      <c r="L6" s="80">
        <f t="shared" si="3"/>
        <v>93</v>
      </c>
      <c r="M6" s="80">
        <f t="shared" si="3"/>
        <v>0</v>
      </c>
      <c r="N6" s="81">
        <f t="shared" si="1"/>
        <v>144</v>
      </c>
      <c r="O6" s="73"/>
      <c r="P6" s="73"/>
      <c r="Q6" s="122"/>
      <c r="R6" s="122"/>
      <c r="S6" s="122"/>
      <c r="T6" s="122"/>
    </row>
    <row r="7" spans="1:20" ht="13.5" customHeight="1" x14ac:dyDescent="0.25">
      <c r="A7" s="279" t="s">
        <v>149</v>
      </c>
      <c r="B7" s="280" t="s">
        <v>150</v>
      </c>
      <c r="C7" s="74" t="s">
        <v>146</v>
      </c>
      <c r="D7" s="82">
        <v>0</v>
      </c>
      <c r="E7" s="82">
        <v>0</v>
      </c>
      <c r="F7" s="82">
        <v>0</v>
      </c>
      <c r="G7" s="82">
        <v>0</v>
      </c>
      <c r="H7" s="82">
        <v>0</v>
      </c>
      <c r="I7" s="82">
        <v>0</v>
      </c>
      <c r="J7" s="75">
        <v>0</v>
      </c>
      <c r="K7" s="75">
        <v>0</v>
      </c>
      <c r="L7" s="82">
        <v>0</v>
      </c>
      <c r="M7" s="82">
        <v>0</v>
      </c>
      <c r="N7" s="76">
        <f t="shared" si="1"/>
        <v>0</v>
      </c>
      <c r="O7" s="83">
        <f>IF(OR(D7="",E7="",F7="",G7="",H7="",I7="",J7="",K7="",L7="",M7="",D8="",E8="",F8="",G8="",H8="",I8="",J8="",K8="",L8="",M8=""),1,0)</f>
        <v>0</v>
      </c>
      <c r="P7" s="83">
        <f>SUM(O7+O10+O13+O16)</f>
        <v>0</v>
      </c>
      <c r="Q7" s="122"/>
      <c r="R7" s="122"/>
      <c r="S7" s="122"/>
      <c r="T7" s="122"/>
    </row>
    <row r="8" spans="1:20" ht="13.5" customHeight="1" x14ac:dyDescent="0.25">
      <c r="A8" s="279"/>
      <c r="B8" s="280"/>
      <c r="C8" s="77" t="s">
        <v>147</v>
      </c>
      <c r="D8" s="84">
        <v>0</v>
      </c>
      <c r="E8" s="84">
        <v>0</v>
      </c>
      <c r="F8" s="84">
        <v>0</v>
      </c>
      <c r="G8" s="84">
        <v>0</v>
      </c>
      <c r="H8" s="84">
        <v>0</v>
      </c>
      <c r="I8" s="84">
        <v>0</v>
      </c>
      <c r="J8" s="78">
        <v>0</v>
      </c>
      <c r="K8" s="78">
        <v>0</v>
      </c>
      <c r="L8" s="84">
        <v>0</v>
      </c>
      <c r="M8" s="84">
        <v>0</v>
      </c>
      <c r="N8" s="79">
        <f t="shared" si="1"/>
        <v>0</v>
      </c>
      <c r="O8" s="85"/>
      <c r="P8" s="85"/>
      <c r="Q8" s="122"/>
      <c r="R8" s="122"/>
      <c r="S8" s="122"/>
      <c r="T8" s="122"/>
    </row>
    <row r="9" spans="1:20" ht="13.5" customHeight="1" x14ac:dyDescent="0.25">
      <c r="A9" s="279"/>
      <c r="B9" s="280"/>
      <c r="C9" s="80" t="s">
        <v>148</v>
      </c>
      <c r="D9" s="80">
        <f t="shared" ref="D9:M9" si="4">SUM(D8,D7)</f>
        <v>0</v>
      </c>
      <c r="E9" s="80">
        <f t="shared" si="4"/>
        <v>0</v>
      </c>
      <c r="F9" s="80">
        <f t="shared" si="4"/>
        <v>0</v>
      </c>
      <c r="G9" s="80">
        <f t="shared" si="4"/>
        <v>0</v>
      </c>
      <c r="H9" s="80">
        <f t="shared" si="4"/>
        <v>0</v>
      </c>
      <c r="I9" s="80">
        <f t="shared" si="4"/>
        <v>0</v>
      </c>
      <c r="J9" s="80">
        <f t="shared" si="4"/>
        <v>0</v>
      </c>
      <c r="K9" s="80">
        <f t="shared" si="4"/>
        <v>0</v>
      </c>
      <c r="L9" s="80">
        <f t="shared" si="4"/>
        <v>0</v>
      </c>
      <c r="M9" s="80">
        <f t="shared" si="4"/>
        <v>0</v>
      </c>
      <c r="N9" s="81">
        <f t="shared" si="1"/>
        <v>0</v>
      </c>
      <c r="O9" s="85"/>
      <c r="P9" s="85"/>
      <c r="Q9" s="122"/>
      <c r="R9" s="122"/>
      <c r="S9" s="122"/>
      <c r="T9" s="122"/>
    </row>
    <row r="10" spans="1:20" ht="13.5" customHeight="1" x14ac:dyDescent="0.25">
      <c r="A10" s="279" t="s">
        <v>151</v>
      </c>
      <c r="B10" s="280" t="s">
        <v>152</v>
      </c>
      <c r="C10" s="74" t="s">
        <v>146</v>
      </c>
      <c r="D10" s="82">
        <v>2</v>
      </c>
      <c r="E10" s="82">
        <v>0</v>
      </c>
      <c r="F10" s="82">
        <v>2</v>
      </c>
      <c r="G10" s="82">
        <v>8</v>
      </c>
      <c r="H10" s="82">
        <v>0</v>
      </c>
      <c r="I10" s="82">
        <v>1</v>
      </c>
      <c r="J10" s="75">
        <v>0</v>
      </c>
      <c r="K10" s="75">
        <v>0</v>
      </c>
      <c r="L10" s="82">
        <v>34</v>
      </c>
      <c r="M10" s="82">
        <v>0</v>
      </c>
      <c r="N10" s="76">
        <f t="shared" si="1"/>
        <v>47</v>
      </c>
      <c r="O10" s="83">
        <f>IF(OR(D10="",E10="",F10="",G10="",H10="",I10="",J10="",K10="",L10="",M10="",D11="",E11="",F11="",G11="",H11="",I11="",J11="",K11="",L11="",M11=""),1,0)</f>
        <v>0</v>
      </c>
      <c r="P10" s="85"/>
      <c r="Q10" s="122"/>
      <c r="R10" s="122"/>
      <c r="S10" s="122"/>
      <c r="T10" s="122"/>
    </row>
    <row r="11" spans="1:20" ht="13.5" customHeight="1" x14ac:dyDescent="0.25">
      <c r="A11" s="279"/>
      <c r="B11" s="280"/>
      <c r="C11" s="77" t="s">
        <v>147</v>
      </c>
      <c r="D11" s="84">
        <v>1</v>
      </c>
      <c r="E11" s="84">
        <v>3</v>
      </c>
      <c r="F11" s="84">
        <v>15</v>
      </c>
      <c r="G11" s="84">
        <v>13</v>
      </c>
      <c r="H11" s="84">
        <v>3</v>
      </c>
      <c r="I11" s="84">
        <v>0</v>
      </c>
      <c r="J11" s="78">
        <v>0</v>
      </c>
      <c r="K11" s="78">
        <v>0</v>
      </c>
      <c r="L11" s="84">
        <v>47</v>
      </c>
      <c r="M11" s="84">
        <v>0</v>
      </c>
      <c r="N11" s="79">
        <f t="shared" si="1"/>
        <v>82</v>
      </c>
      <c r="O11" s="85"/>
      <c r="P11" s="85"/>
      <c r="Q11" s="122"/>
      <c r="R11" s="122"/>
      <c r="S11" s="122"/>
      <c r="T11" s="122"/>
    </row>
    <row r="12" spans="1:20" ht="13.5" customHeight="1" x14ac:dyDescent="0.25">
      <c r="A12" s="279"/>
      <c r="B12" s="280"/>
      <c r="C12" s="80" t="s">
        <v>148</v>
      </c>
      <c r="D12" s="80">
        <f t="shared" ref="D12:M12" si="5">SUM(D11,D10)</f>
        <v>3</v>
      </c>
      <c r="E12" s="80">
        <f t="shared" si="5"/>
        <v>3</v>
      </c>
      <c r="F12" s="80">
        <f t="shared" si="5"/>
        <v>17</v>
      </c>
      <c r="G12" s="80">
        <f t="shared" si="5"/>
        <v>21</v>
      </c>
      <c r="H12" s="80">
        <f t="shared" si="5"/>
        <v>3</v>
      </c>
      <c r="I12" s="80">
        <f t="shared" si="5"/>
        <v>1</v>
      </c>
      <c r="J12" s="80">
        <f t="shared" si="5"/>
        <v>0</v>
      </c>
      <c r="K12" s="80">
        <f t="shared" si="5"/>
        <v>0</v>
      </c>
      <c r="L12" s="80">
        <f t="shared" si="5"/>
        <v>81</v>
      </c>
      <c r="M12" s="80">
        <f t="shared" si="5"/>
        <v>0</v>
      </c>
      <c r="N12" s="81">
        <f t="shared" si="1"/>
        <v>129</v>
      </c>
      <c r="O12" s="85"/>
      <c r="P12" s="85"/>
      <c r="Q12" s="122"/>
      <c r="R12" s="122"/>
      <c r="S12" s="122"/>
      <c r="T12" s="122"/>
    </row>
    <row r="13" spans="1:20" ht="13.5" customHeight="1" x14ac:dyDescent="0.25">
      <c r="A13" s="279" t="s">
        <v>153</v>
      </c>
      <c r="B13" s="280" t="s">
        <v>154</v>
      </c>
      <c r="C13" s="74" t="s">
        <v>146</v>
      </c>
      <c r="D13" s="82">
        <v>0</v>
      </c>
      <c r="E13" s="82">
        <v>0</v>
      </c>
      <c r="F13" s="82">
        <v>0</v>
      </c>
      <c r="G13" s="82">
        <v>0</v>
      </c>
      <c r="H13" s="82">
        <v>0</v>
      </c>
      <c r="I13" s="82">
        <v>0</v>
      </c>
      <c r="J13" s="75">
        <v>0</v>
      </c>
      <c r="K13" s="75">
        <v>0</v>
      </c>
      <c r="L13" s="82">
        <v>6</v>
      </c>
      <c r="M13" s="82">
        <v>0</v>
      </c>
      <c r="N13" s="76">
        <f t="shared" si="1"/>
        <v>6</v>
      </c>
      <c r="O13" s="83">
        <f>IF(OR(D13="",E13="",F13="",G13="",H13="",I13="",J13="",K13="",L13="",M13="",D14="",E14="",F14="",G14="",H14="",I14="",J14="",K14="",L14="",M14=""),1,0)</f>
        <v>0</v>
      </c>
      <c r="P13" s="85"/>
      <c r="Q13" s="122"/>
      <c r="R13" s="122"/>
      <c r="S13" s="122"/>
      <c r="T13" s="122"/>
    </row>
    <row r="14" spans="1:20" ht="13.5" customHeight="1" x14ac:dyDescent="0.25">
      <c r="A14" s="279"/>
      <c r="B14" s="280"/>
      <c r="C14" s="77" t="s">
        <v>147</v>
      </c>
      <c r="D14" s="84">
        <v>0</v>
      </c>
      <c r="E14" s="84">
        <v>0</v>
      </c>
      <c r="F14" s="84">
        <v>0</v>
      </c>
      <c r="G14" s="84">
        <v>0</v>
      </c>
      <c r="H14" s="84">
        <v>0</v>
      </c>
      <c r="I14" s="84">
        <v>0</v>
      </c>
      <c r="J14" s="78">
        <v>0</v>
      </c>
      <c r="K14" s="78">
        <v>0</v>
      </c>
      <c r="L14" s="84">
        <v>6</v>
      </c>
      <c r="M14" s="84">
        <v>0</v>
      </c>
      <c r="N14" s="79">
        <f t="shared" si="1"/>
        <v>6</v>
      </c>
      <c r="O14" s="85"/>
      <c r="P14" s="85"/>
      <c r="Q14" s="122"/>
      <c r="R14" s="122"/>
      <c r="S14" s="122"/>
      <c r="T14" s="122"/>
    </row>
    <row r="15" spans="1:20" ht="13.5" customHeight="1" x14ac:dyDescent="0.25">
      <c r="A15" s="279"/>
      <c r="B15" s="280"/>
      <c r="C15" s="80" t="s">
        <v>148</v>
      </c>
      <c r="D15" s="80">
        <f t="shared" ref="D15:M15" si="6">SUM(D14,D13)</f>
        <v>0</v>
      </c>
      <c r="E15" s="80">
        <f t="shared" si="6"/>
        <v>0</v>
      </c>
      <c r="F15" s="80">
        <f t="shared" si="6"/>
        <v>0</v>
      </c>
      <c r="G15" s="80">
        <f t="shared" si="6"/>
        <v>0</v>
      </c>
      <c r="H15" s="80">
        <f t="shared" si="6"/>
        <v>0</v>
      </c>
      <c r="I15" s="80">
        <f t="shared" si="6"/>
        <v>0</v>
      </c>
      <c r="J15" s="80">
        <f t="shared" si="6"/>
        <v>0</v>
      </c>
      <c r="K15" s="80">
        <f t="shared" si="6"/>
        <v>0</v>
      </c>
      <c r="L15" s="80">
        <f t="shared" si="6"/>
        <v>12</v>
      </c>
      <c r="M15" s="80">
        <f t="shared" si="6"/>
        <v>0</v>
      </c>
      <c r="N15" s="81">
        <f t="shared" si="1"/>
        <v>12</v>
      </c>
      <c r="O15" s="85"/>
      <c r="P15" s="85"/>
      <c r="Q15" s="122"/>
      <c r="R15" s="122"/>
      <c r="S15" s="122"/>
      <c r="T15" s="122"/>
    </row>
    <row r="16" spans="1:20" ht="13.5" customHeight="1" x14ac:dyDescent="0.25">
      <c r="A16" s="279" t="s">
        <v>155</v>
      </c>
      <c r="B16" s="280" t="s">
        <v>156</v>
      </c>
      <c r="C16" s="74" t="s">
        <v>146</v>
      </c>
      <c r="D16" s="82">
        <v>0</v>
      </c>
      <c r="E16" s="82">
        <v>0</v>
      </c>
      <c r="F16" s="82">
        <v>0</v>
      </c>
      <c r="G16" s="82">
        <v>1</v>
      </c>
      <c r="H16" s="82">
        <v>0</v>
      </c>
      <c r="I16" s="82">
        <v>0</v>
      </c>
      <c r="J16" s="75">
        <v>0</v>
      </c>
      <c r="K16" s="75">
        <v>0</v>
      </c>
      <c r="L16" s="82">
        <v>0</v>
      </c>
      <c r="M16" s="82">
        <v>0</v>
      </c>
      <c r="N16" s="76">
        <f t="shared" si="1"/>
        <v>1</v>
      </c>
      <c r="O16" s="83">
        <f>IF(OR(D16="",E16="",F16="",G16="",H16="",I16="",J16="",K16="",L16="",M16="",D17="",E17="",F17="",G17="",H17="",I17="",J17="",K17="",L17="",M17=""),1,0)</f>
        <v>0</v>
      </c>
      <c r="P16" s="85"/>
      <c r="Q16" s="122"/>
      <c r="R16" s="122"/>
      <c r="S16" s="122"/>
      <c r="T16" s="122"/>
    </row>
    <row r="17" spans="1:16" ht="13.5" customHeight="1" x14ac:dyDescent="0.25">
      <c r="A17" s="279"/>
      <c r="B17" s="280"/>
      <c r="C17" s="77" t="s">
        <v>147</v>
      </c>
      <c r="D17" s="84">
        <v>0</v>
      </c>
      <c r="E17" s="84">
        <v>0</v>
      </c>
      <c r="F17" s="84">
        <v>0</v>
      </c>
      <c r="G17" s="84">
        <v>2</v>
      </c>
      <c r="H17" s="84">
        <v>0</v>
      </c>
      <c r="I17" s="84">
        <v>0</v>
      </c>
      <c r="J17" s="78">
        <v>0</v>
      </c>
      <c r="K17" s="78">
        <v>0</v>
      </c>
      <c r="L17" s="84">
        <v>0</v>
      </c>
      <c r="M17" s="84">
        <v>0</v>
      </c>
      <c r="N17" s="79">
        <f t="shared" si="1"/>
        <v>2</v>
      </c>
      <c r="O17" s="85"/>
      <c r="P17" s="85"/>
    </row>
    <row r="18" spans="1:16" ht="13.5" customHeight="1" x14ac:dyDescent="0.25">
      <c r="A18" s="279"/>
      <c r="B18" s="280"/>
      <c r="C18" s="80" t="s">
        <v>148</v>
      </c>
      <c r="D18" s="80">
        <f t="shared" ref="D18:M18" si="7">SUM(D17,D16)</f>
        <v>0</v>
      </c>
      <c r="E18" s="80">
        <f t="shared" si="7"/>
        <v>0</v>
      </c>
      <c r="F18" s="80">
        <f t="shared" si="7"/>
        <v>0</v>
      </c>
      <c r="G18" s="80">
        <f t="shared" si="7"/>
        <v>3</v>
      </c>
      <c r="H18" s="80">
        <f t="shared" si="7"/>
        <v>0</v>
      </c>
      <c r="I18" s="80">
        <f t="shared" si="7"/>
        <v>0</v>
      </c>
      <c r="J18" s="80">
        <f t="shared" si="7"/>
        <v>0</v>
      </c>
      <c r="K18" s="80">
        <f t="shared" si="7"/>
        <v>0</v>
      </c>
      <c r="L18" s="80">
        <f t="shared" si="7"/>
        <v>0</v>
      </c>
      <c r="M18" s="80">
        <f t="shared" si="7"/>
        <v>0</v>
      </c>
      <c r="N18" s="81">
        <f t="shared" si="1"/>
        <v>3</v>
      </c>
      <c r="O18" s="85"/>
      <c r="P18" s="73"/>
    </row>
    <row r="19" spans="1:16" ht="22.5" customHeight="1" x14ac:dyDescent="0.25">
      <c r="A19" s="86" t="s">
        <v>157</v>
      </c>
      <c r="B19" s="285" t="s">
        <v>143</v>
      </c>
      <c r="C19" s="285"/>
      <c r="D19" s="87">
        <f t="shared" ref="D19:N19" si="8">SUM(D18,D15,D12,D9)</f>
        <v>3</v>
      </c>
      <c r="E19" s="87">
        <f t="shared" si="8"/>
        <v>3</v>
      </c>
      <c r="F19" s="87">
        <f t="shared" si="8"/>
        <v>17</v>
      </c>
      <c r="G19" s="87">
        <f t="shared" si="8"/>
        <v>24</v>
      </c>
      <c r="H19" s="87">
        <f t="shared" si="8"/>
        <v>3</v>
      </c>
      <c r="I19" s="87">
        <f t="shared" si="8"/>
        <v>1</v>
      </c>
      <c r="J19" s="87">
        <f t="shared" si="8"/>
        <v>0</v>
      </c>
      <c r="K19" s="87">
        <f t="shared" si="8"/>
        <v>0</v>
      </c>
      <c r="L19" s="87">
        <f t="shared" si="8"/>
        <v>93</v>
      </c>
      <c r="M19" s="87">
        <f t="shared" si="8"/>
        <v>0</v>
      </c>
      <c r="N19" s="88">
        <f t="shared" si="8"/>
        <v>144</v>
      </c>
      <c r="O19" s="85"/>
      <c r="P19" s="85"/>
    </row>
    <row r="20" spans="1:16" s="54" customFormat="1" ht="6.75" customHeight="1" x14ac:dyDescent="0.15">
      <c r="A20" s="122"/>
      <c r="B20" s="122"/>
      <c r="C20" s="122"/>
      <c r="D20" s="83"/>
      <c r="E20" s="83"/>
      <c r="F20" s="83"/>
      <c r="G20" s="83"/>
      <c r="H20" s="83"/>
      <c r="I20" s="83"/>
      <c r="J20" s="83"/>
      <c r="K20" s="83"/>
      <c r="L20" s="83"/>
      <c r="M20" s="83"/>
      <c r="N20" s="73"/>
      <c r="O20" s="89"/>
      <c r="P20" s="122"/>
    </row>
    <row r="21" spans="1:16" ht="13.5" customHeight="1" x14ac:dyDescent="0.25">
      <c r="A21" s="90" t="s">
        <v>158</v>
      </c>
      <c r="B21" s="90"/>
      <c r="C21" s="91"/>
      <c r="D21" s="91"/>
      <c r="E21" s="91"/>
      <c r="F21" s="91"/>
      <c r="G21" s="91"/>
      <c r="H21" s="91"/>
      <c r="I21" s="91"/>
      <c r="J21" s="91"/>
      <c r="K21" s="91"/>
      <c r="L21" s="91"/>
      <c r="M21" s="92"/>
      <c r="N21" s="93"/>
      <c r="O21" s="122"/>
      <c r="P21" s="94"/>
    </row>
    <row r="22" spans="1:16" ht="13.5" customHeight="1" x14ac:dyDescent="0.25">
      <c r="A22" s="286"/>
      <c r="B22" s="286"/>
      <c r="C22" s="286"/>
      <c r="D22" s="286"/>
      <c r="E22" s="286"/>
      <c r="F22" s="286"/>
      <c r="G22" s="286"/>
      <c r="H22" s="286"/>
      <c r="I22" s="286"/>
      <c r="J22" s="286"/>
      <c r="K22" s="286"/>
      <c r="L22" s="286"/>
      <c r="M22" s="286"/>
      <c r="N22" s="286"/>
      <c r="O22" s="83" t="str">
        <f>IF(AND(M19&lt;&gt;0,A22=""),"ERRO","OK")</f>
        <v>OK</v>
      </c>
      <c r="P22" s="94"/>
    </row>
    <row r="23" spans="1:16" ht="13.5" customHeight="1" x14ac:dyDescent="0.25">
      <c r="A23" s="145"/>
      <c r="B23" s="145"/>
      <c r="C23" s="145"/>
      <c r="D23" s="145"/>
      <c r="E23" s="145"/>
      <c r="F23" s="145"/>
      <c r="G23" s="145"/>
      <c r="H23" s="145"/>
      <c r="I23" s="145"/>
      <c r="J23" s="145"/>
      <c r="K23" s="145"/>
      <c r="L23" s="145"/>
      <c r="M23" s="145"/>
      <c r="N23" s="145"/>
      <c r="O23" s="122"/>
      <c r="P23" s="122"/>
    </row>
    <row r="24" spans="1:16" ht="13.5" customHeight="1" x14ac:dyDescent="0.25">
      <c r="A24" s="90" t="s">
        <v>159</v>
      </c>
      <c r="B24" s="90"/>
      <c r="C24" s="91"/>
      <c r="D24" s="91"/>
      <c r="E24" s="91"/>
      <c r="F24" s="91"/>
      <c r="G24" s="91"/>
      <c r="H24" s="91"/>
      <c r="I24" s="91"/>
      <c r="J24" s="91"/>
      <c r="K24" s="91"/>
      <c r="L24" s="91"/>
      <c r="M24" s="92"/>
      <c r="N24" s="93"/>
      <c r="O24" s="122"/>
      <c r="P24" s="94"/>
    </row>
    <row r="25" spans="1:16" ht="13.5" customHeight="1" x14ac:dyDescent="0.25">
      <c r="A25" s="286" t="s">
        <v>160</v>
      </c>
      <c r="B25" s="286"/>
      <c r="C25" s="286"/>
      <c r="D25" s="286"/>
      <c r="E25" s="286"/>
      <c r="F25" s="286"/>
      <c r="G25" s="286"/>
      <c r="H25" s="286"/>
      <c r="I25" s="286"/>
      <c r="J25" s="286"/>
      <c r="K25" s="286"/>
      <c r="L25" s="286"/>
      <c r="M25" s="286"/>
      <c r="N25" s="286"/>
      <c r="O25" s="83" t="str">
        <f>IF(AND(N18&gt;0,OR(A25="",A25=0)),"ERRO","OK")</f>
        <v>OK</v>
      </c>
      <c r="P25" s="94"/>
    </row>
    <row r="26" spans="1:16" s="54" customFormat="1" ht="18.75" customHeight="1" x14ac:dyDescent="0.15">
      <c r="A26" s="122"/>
      <c r="B26" s="122"/>
      <c r="C26" s="122"/>
      <c r="D26" s="83"/>
      <c r="E26" s="83"/>
      <c r="F26" s="83"/>
      <c r="G26" s="83"/>
      <c r="H26" s="83"/>
      <c r="I26" s="83"/>
      <c r="J26" s="83"/>
      <c r="K26" s="83"/>
      <c r="L26" s="83"/>
      <c r="M26" s="83"/>
      <c r="N26" s="73"/>
      <c r="O26" s="89"/>
      <c r="P26" s="122"/>
    </row>
    <row r="27" spans="1:16" ht="13.5" customHeight="1" x14ac:dyDescent="0.25">
      <c r="A27" s="283" t="s">
        <v>161</v>
      </c>
      <c r="B27" s="284" t="s">
        <v>162</v>
      </c>
      <c r="C27" s="95" t="s">
        <v>146</v>
      </c>
      <c r="D27" s="96">
        <f t="shared" ref="D27:M27" si="9">SUM(D30+D33+D36+D39)</f>
        <v>2</v>
      </c>
      <c r="E27" s="96">
        <f t="shared" si="9"/>
        <v>1</v>
      </c>
      <c r="F27" s="96">
        <f t="shared" si="9"/>
        <v>2</v>
      </c>
      <c r="G27" s="96">
        <f t="shared" si="9"/>
        <v>10</v>
      </c>
      <c r="H27" s="96">
        <f t="shared" si="9"/>
        <v>0</v>
      </c>
      <c r="I27" s="96">
        <f t="shared" si="9"/>
        <v>1</v>
      </c>
      <c r="J27" s="96">
        <f t="shared" si="9"/>
        <v>0</v>
      </c>
      <c r="K27" s="96">
        <f t="shared" si="9"/>
        <v>0</v>
      </c>
      <c r="L27" s="96">
        <f t="shared" si="9"/>
        <v>41</v>
      </c>
      <c r="M27" s="96">
        <f t="shared" si="9"/>
        <v>0</v>
      </c>
      <c r="N27" s="97">
        <f t="shared" ref="N27:N41" si="10">SUM(D27:M27)</f>
        <v>57</v>
      </c>
      <c r="O27" s="73"/>
      <c r="P27" s="73"/>
    </row>
    <row r="28" spans="1:16" ht="13.5" customHeight="1" x14ac:dyDescent="0.25">
      <c r="A28" s="283"/>
      <c r="B28" s="284"/>
      <c r="C28" s="77" t="s">
        <v>147</v>
      </c>
      <c r="D28" s="78">
        <f t="shared" ref="D28:M28" si="11">D31+D34+D37+D40</f>
        <v>1</v>
      </c>
      <c r="E28" s="78">
        <f t="shared" si="11"/>
        <v>3</v>
      </c>
      <c r="F28" s="78">
        <f t="shared" si="11"/>
        <v>15</v>
      </c>
      <c r="G28" s="78">
        <f t="shared" si="11"/>
        <v>11</v>
      </c>
      <c r="H28" s="78">
        <f t="shared" si="11"/>
        <v>3</v>
      </c>
      <c r="I28" s="78">
        <f t="shared" si="11"/>
        <v>0</v>
      </c>
      <c r="J28" s="78">
        <f t="shared" si="11"/>
        <v>0</v>
      </c>
      <c r="K28" s="78">
        <f t="shared" si="11"/>
        <v>0</v>
      </c>
      <c r="L28" s="78">
        <f t="shared" si="11"/>
        <v>54</v>
      </c>
      <c r="M28" s="78">
        <f t="shared" si="11"/>
        <v>0</v>
      </c>
      <c r="N28" s="79">
        <f t="shared" si="10"/>
        <v>87</v>
      </c>
      <c r="O28" s="73"/>
      <c r="P28" s="73"/>
    </row>
    <row r="29" spans="1:16" ht="13.5" customHeight="1" x14ac:dyDescent="0.25">
      <c r="A29" s="283"/>
      <c r="B29" s="284"/>
      <c r="C29" s="80" t="s">
        <v>148</v>
      </c>
      <c r="D29" s="80">
        <f t="shared" ref="D29:M29" si="12">SUM(D27:D28)</f>
        <v>3</v>
      </c>
      <c r="E29" s="80">
        <f t="shared" si="12"/>
        <v>4</v>
      </c>
      <c r="F29" s="80">
        <f t="shared" si="12"/>
        <v>17</v>
      </c>
      <c r="G29" s="80">
        <f t="shared" si="12"/>
        <v>21</v>
      </c>
      <c r="H29" s="80">
        <f t="shared" si="12"/>
        <v>3</v>
      </c>
      <c r="I29" s="80">
        <f t="shared" si="12"/>
        <v>1</v>
      </c>
      <c r="J29" s="80">
        <f t="shared" si="12"/>
        <v>0</v>
      </c>
      <c r="K29" s="80">
        <f t="shared" si="12"/>
        <v>0</v>
      </c>
      <c r="L29" s="80">
        <f t="shared" si="12"/>
        <v>95</v>
      </c>
      <c r="M29" s="80">
        <f t="shared" si="12"/>
        <v>0</v>
      </c>
      <c r="N29" s="81">
        <f t="shared" si="10"/>
        <v>144</v>
      </c>
      <c r="O29" s="73"/>
      <c r="P29" s="73"/>
    </row>
    <row r="30" spans="1:16" ht="13.5" customHeight="1" x14ac:dyDescent="0.25">
      <c r="A30" s="279" t="s">
        <v>163</v>
      </c>
      <c r="B30" s="280" t="s">
        <v>164</v>
      </c>
      <c r="C30" s="74" t="s">
        <v>146</v>
      </c>
      <c r="D30" s="82">
        <v>0</v>
      </c>
      <c r="E30" s="82">
        <v>0</v>
      </c>
      <c r="F30" s="82">
        <v>0</v>
      </c>
      <c r="G30" s="82">
        <v>0</v>
      </c>
      <c r="H30" s="82">
        <v>0</v>
      </c>
      <c r="I30" s="82">
        <v>0</v>
      </c>
      <c r="J30" s="75">
        <v>0</v>
      </c>
      <c r="K30" s="75">
        <v>0</v>
      </c>
      <c r="L30" s="82">
        <v>0</v>
      </c>
      <c r="M30" s="82">
        <v>0</v>
      </c>
      <c r="N30" s="76">
        <f t="shared" si="10"/>
        <v>0</v>
      </c>
      <c r="O30" s="83">
        <f>IF(OR(D30="",E30="",F30="",G30="",H30="",I30="",J30="",K30="",L30="",M30="",D31="",E31="",F31="",G31="",H31="",I31="",J31="",K31="",L31="",M31=""),1,0)</f>
        <v>0</v>
      </c>
      <c r="P30" s="83">
        <f>SUM(O30+O33+O36+O39)</f>
        <v>0</v>
      </c>
    </row>
    <row r="31" spans="1:16" ht="13.5" customHeight="1" x14ac:dyDescent="0.25">
      <c r="A31" s="279"/>
      <c r="B31" s="280"/>
      <c r="C31" s="77" t="s">
        <v>147</v>
      </c>
      <c r="D31" s="84">
        <v>0</v>
      </c>
      <c r="E31" s="84">
        <v>0</v>
      </c>
      <c r="F31" s="84">
        <v>0</v>
      </c>
      <c r="G31" s="84">
        <v>0</v>
      </c>
      <c r="H31" s="84">
        <v>0</v>
      </c>
      <c r="I31" s="84">
        <v>0</v>
      </c>
      <c r="J31" s="78">
        <v>0</v>
      </c>
      <c r="K31" s="78">
        <v>0</v>
      </c>
      <c r="L31" s="84">
        <v>0</v>
      </c>
      <c r="M31" s="84">
        <v>0</v>
      </c>
      <c r="N31" s="79">
        <f t="shared" si="10"/>
        <v>0</v>
      </c>
      <c r="O31" s="85"/>
      <c r="P31" s="85"/>
    </row>
    <row r="32" spans="1:16" ht="13.5" customHeight="1" x14ac:dyDescent="0.25">
      <c r="A32" s="279"/>
      <c r="B32" s="280"/>
      <c r="C32" s="80" t="s">
        <v>148</v>
      </c>
      <c r="D32" s="80">
        <f t="shared" ref="D32:M32" si="13">SUM(D31,D30)</f>
        <v>0</v>
      </c>
      <c r="E32" s="80">
        <f t="shared" si="13"/>
        <v>0</v>
      </c>
      <c r="F32" s="80">
        <f t="shared" si="13"/>
        <v>0</v>
      </c>
      <c r="G32" s="80">
        <f t="shared" si="13"/>
        <v>0</v>
      </c>
      <c r="H32" s="80">
        <f t="shared" si="13"/>
        <v>0</v>
      </c>
      <c r="I32" s="80">
        <f t="shared" si="13"/>
        <v>0</v>
      </c>
      <c r="J32" s="80">
        <f t="shared" si="13"/>
        <v>0</v>
      </c>
      <c r="K32" s="80">
        <f t="shared" si="13"/>
        <v>0</v>
      </c>
      <c r="L32" s="80">
        <f t="shared" si="13"/>
        <v>0</v>
      </c>
      <c r="M32" s="80">
        <f t="shared" si="13"/>
        <v>0</v>
      </c>
      <c r="N32" s="81">
        <f t="shared" si="10"/>
        <v>0</v>
      </c>
      <c r="O32" s="85"/>
      <c r="P32" s="85"/>
    </row>
    <row r="33" spans="1:27" ht="13.5" customHeight="1" x14ac:dyDescent="0.25">
      <c r="A33" s="279" t="s">
        <v>165</v>
      </c>
      <c r="B33" s="280" t="s">
        <v>166</v>
      </c>
      <c r="C33" s="74" t="s">
        <v>146</v>
      </c>
      <c r="D33" s="82">
        <v>2</v>
      </c>
      <c r="E33" s="82">
        <v>1</v>
      </c>
      <c r="F33" s="82">
        <v>2</v>
      </c>
      <c r="G33" s="82">
        <v>8</v>
      </c>
      <c r="H33" s="82">
        <v>0</v>
      </c>
      <c r="I33" s="82">
        <v>1</v>
      </c>
      <c r="J33" s="75">
        <v>0</v>
      </c>
      <c r="K33" s="75">
        <v>0</v>
      </c>
      <c r="L33" s="82">
        <v>34</v>
      </c>
      <c r="M33" s="82">
        <v>0</v>
      </c>
      <c r="N33" s="76">
        <f t="shared" si="10"/>
        <v>48</v>
      </c>
      <c r="O33" s="83">
        <f>IF(OR(D33="",E33="",F33="",G33="",H33="",I33="",J33="",K33="",L33="",M33="",D34="",E34="",F34="",G34="",H34="",I34="",J34="",K34="",L34="",M34=""),1,0)</f>
        <v>0</v>
      </c>
      <c r="P33" s="85"/>
      <c r="Q33" s="122"/>
      <c r="R33" s="122"/>
      <c r="S33" s="122"/>
      <c r="T33" s="122"/>
      <c r="U33" s="145"/>
      <c r="V33" s="145"/>
      <c r="W33" s="145"/>
      <c r="X33" s="145"/>
      <c r="Y33" s="145"/>
      <c r="Z33" s="145"/>
      <c r="AA33" s="145"/>
    </row>
    <row r="34" spans="1:27" ht="13.5" customHeight="1" x14ac:dyDescent="0.25">
      <c r="A34" s="279"/>
      <c r="B34" s="280"/>
      <c r="C34" s="77" t="s">
        <v>147</v>
      </c>
      <c r="D34" s="84">
        <v>1</v>
      </c>
      <c r="E34" s="84">
        <v>3</v>
      </c>
      <c r="F34" s="84">
        <v>15</v>
      </c>
      <c r="G34" s="84">
        <v>10</v>
      </c>
      <c r="H34" s="84">
        <v>3</v>
      </c>
      <c r="I34" s="84">
        <v>0</v>
      </c>
      <c r="J34" s="78">
        <v>0</v>
      </c>
      <c r="K34" s="78">
        <v>0</v>
      </c>
      <c r="L34" s="84">
        <v>44</v>
      </c>
      <c r="M34" s="84">
        <v>0</v>
      </c>
      <c r="N34" s="79">
        <f t="shared" si="10"/>
        <v>76</v>
      </c>
      <c r="O34" s="85"/>
      <c r="P34" s="85"/>
      <c r="Q34" s="122"/>
      <c r="R34" s="122"/>
      <c r="S34" s="122"/>
      <c r="T34" s="122"/>
      <c r="U34" s="145"/>
      <c r="V34" s="145"/>
      <c r="W34" s="145"/>
      <c r="X34" s="145"/>
      <c r="Y34" s="145"/>
      <c r="Z34" s="145"/>
      <c r="AA34" s="145"/>
    </row>
    <row r="35" spans="1:27" ht="13.5" customHeight="1" x14ac:dyDescent="0.25">
      <c r="A35" s="279"/>
      <c r="B35" s="280"/>
      <c r="C35" s="80" t="s">
        <v>148</v>
      </c>
      <c r="D35" s="80">
        <f t="shared" ref="D35:M35" si="14">SUM(D34,D33)</f>
        <v>3</v>
      </c>
      <c r="E35" s="80">
        <f t="shared" si="14"/>
        <v>4</v>
      </c>
      <c r="F35" s="80">
        <f t="shared" si="14"/>
        <v>17</v>
      </c>
      <c r="G35" s="80">
        <f t="shared" si="14"/>
        <v>18</v>
      </c>
      <c r="H35" s="80">
        <f t="shared" si="14"/>
        <v>3</v>
      </c>
      <c r="I35" s="80">
        <f t="shared" si="14"/>
        <v>1</v>
      </c>
      <c r="J35" s="80">
        <f t="shared" si="14"/>
        <v>0</v>
      </c>
      <c r="K35" s="80">
        <f t="shared" si="14"/>
        <v>0</v>
      </c>
      <c r="L35" s="80">
        <f t="shared" si="14"/>
        <v>78</v>
      </c>
      <c r="M35" s="80">
        <f t="shared" si="14"/>
        <v>0</v>
      </c>
      <c r="N35" s="81">
        <f t="shared" si="10"/>
        <v>124</v>
      </c>
      <c r="O35" s="85"/>
      <c r="P35" s="85"/>
      <c r="Q35" s="122"/>
      <c r="R35" s="122"/>
      <c r="S35" s="122"/>
      <c r="T35" s="122"/>
      <c r="U35" s="145"/>
      <c r="V35" s="145"/>
      <c r="W35" s="145"/>
      <c r="X35" s="145"/>
      <c r="Y35" s="145"/>
      <c r="Z35" s="145"/>
      <c r="AA35" s="145"/>
    </row>
    <row r="36" spans="1:27" ht="13.5" customHeight="1" x14ac:dyDescent="0.25">
      <c r="A36" s="279" t="s">
        <v>167</v>
      </c>
      <c r="B36" s="280" t="s">
        <v>168</v>
      </c>
      <c r="C36" s="74" t="s">
        <v>146</v>
      </c>
      <c r="D36" s="82">
        <v>0</v>
      </c>
      <c r="E36" s="82">
        <v>0</v>
      </c>
      <c r="F36" s="82">
        <v>0</v>
      </c>
      <c r="G36" s="82">
        <v>0</v>
      </c>
      <c r="H36" s="82">
        <v>0</v>
      </c>
      <c r="I36" s="82">
        <v>0</v>
      </c>
      <c r="J36" s="75">
        <v>0</v>
      </c>
      <c r="K36" s="75">
        <v>0</v>
      </c>
      <c r="L36" s="82">
        <v>7</v>
      </c>
      <c r="M36" s="82">
        <v>0</v>
      </c>
      <c r="N36" s="76">
        <f t="shared" si="10"/>
        <v>7</v>
      </c>
      <c r="O36" s="83">
        <f>IF(OR(D36="",E36="",F36="",G36="",H36="",I36="",J36="",K36="",L36="",M36="",D37="",E37="",F37="",G37="",H37="",I37="",J37="",K37="",L37="",M37=""),1,0)</f>
        <v>0</v>
      </c>
      <c r="P36" s="85"/>
      <c r="Q36" s="122"/>
      <c r="R36" s="122"/>
      <c r="S36" s="122"/>
      <c r="T36" s="122"/>
      <c r="U36" s="145"/>
      <c r="V36" s="145"/>
      <c r="W36" s="145"/>
      <c r="X36" s="145"/>
      <c r="Y36" s="145"/>
      <c r="Z36" s="145"/>
      <c r="AA36" s="145"/>
    </row>
    <row r="37" spans="1:27" ht="13.5" customHeight="1" x14ac:dyDescent="0.25">
      <c r="A37" s="279"/>
      <c r="B37" s="280"/>
      <c r="C37" s="77" t="s">
        <v>147</v>
      </c>
      <c r="D37" s="84">
        <v>0</v>
      </c>
      <c r="E37" s="84">
        <v>0</v>
      </c>
      <c r="F37" s="84">
        <v>0</v>
      </c>
      <c r="G37" s="84">
        <v>0</v>
      </c>
      <c r="H37" s="84">
        <v>0</v>
      </c>
      <c r="I37" s="84">
        <v>0</v>
      </c>
      <c r="J37" s="78">
        <v>0</v>
      </c>
      <c r="K37" s="78">
        <v>0</v>
      </c>
      <c r="L37" s="84">
        <v>10</v>
      </c>
      <c r="M37" s="84">
        <v>0</v>
      </c>
      <c r="N37" s="79">
        <f t="shared" si="10"/>
        <v>10</v>
      </c>
      <c r="O37" s="85"/>
      <c r="P37" s="85"/>
      <c r="Q37" s="122"/>
      <c r="R37" s="122"/>
      <c r="S37" s="122"/>
      <c r="T37" s="122"/>
      <c r="U37" s="145"/>
      <c r="V37" s="145"/>
      <c r="W37" s="145"/>
      <c r="X37" s="145"/>
      <c r="Y37" s="145"/>
      <c r="Z37" s="145"/>
      <c r="AA37" s="145"/>
    </row>
    <row r="38" spans="1:27" ht="13.5" customHeight="1" x14ac:dyDescent="0.25">
      <c r="A38" s="279"/>
      <c r="B38" s="280"/>
      <c r="C38" s="80" t="s">
        <v>148</v>
      </c>
      <c r="D38" s="80">
        <f t="shared" ref="D38:M38" si="15">SUM(D37,D36)</f>
        <v>0</v>
      </c>
      <c r="E38" s="80">
        <f t="shared" si="15"/>
        <v>0</v>
      </c>
      <c r="F38" s="80">
        <f t="shared" si="15"/>
        <v>0</v>
      </c>
      <c r="G38" s="80">
        <f t="shared" si="15"/>
        <v>0</v>
      </c>
      <c r="H38" s="80">
        <f t="shared" si="15"/>
        <v>0</v>
      </c>
      <c r="I38" s="80">
        <f t="shared" si="15"/>
        <v>0</v>
      </c>
      <c r="J38" s="80">
        <f t="shared" si="15"/>
        <v>0</v>
      </c>
      <c r="K38" s="80">
        <f t="shared" si="15"/>
        <v>0</v>
      </c>
      <c r="L38" s="80">
        <f t="shared" si="15"/>
        <v>17</v>
      </c>
      <c r="M38" s="80">
        <f t="shared" si="15"/>
        <v>0</v>
      </c>
      <c r="N38" s="81">
        <f t="shared" si="10"/>
        <v>17</v>
      </c>
      <c r="O38" s="85"/>
      <c r="P38" s="85"/>
      <c r="Q38" s="122"/>
      <c r="R38" s="122"/>
      <c r="S38" s="122"/>
      <c r="T38" s="122"/>
      <c r="U38" s="145"/>
      <c r="V38" s="145"/>
      <c r="W38" s="145"/>
      <c r="X38" s="145"/>
      <c r="Y38" s="145"/>
      <c r="Z38" s="145"/>
      <c r="AA38" s="145"/>
    </row>
    <row r="39" spans="1:27" ht="13.5" customHeight="1" x14ac:dyDescent="0.25">
      <c r="A39" s="277" t="s">
        <v>169</v>
      </c>
      <c r="B39" s="278" t="s">
        <v>170</v>
      </c>
      <c r="C39" s="74" t="s">
        <v>146</v>
      </c>
      <c r="D39" s="82">
        <v>0</v>
      </c>
      <c r="E39" s="82">
        <v>0</v>
      </c>
      <c r="F39" s="82">
        <v>0</v>
      </c>
      <c r="G39" s="82">
        <v>2</v>
      </c>
      <c r="H39" s="82">
        <v>0</v>
      </c>
      <c r="I39" s="82">
        <v>0</v>
      </c>
      <c r="J39" s="75">
        <v>0</v>
      </c>
      <c r="K39" s="75">
        <v>0</v>
      </c>
      <c r="L39" s="82">
        <v>0</v>
      </c>
      <c r="M39" s="82">
        <v>0</v>
      </c>
      <c r="N39" s="76">
        <f t="shared" si="10"/>
        <v>2</v>
      </c>
      <c r="O39" s="83">
        <f>IF(OR(D39="",E39="",F39="",G39="",H39="",I39="",J39="",K39="",L39="",M39="",D40="",E40="",F40="",G40="",H40="",I40="",J40="",K40="",L40="",M40=""),1,0)</f>
        <v>0</v>
      </c>
      <c r="P39" s="85"/>
      <c r="Q39" s="122"/>
      <c r="R39" s="122"/>
      <c r="S39" s="122"/>
      <c r="T39" s="122"/>
      <c r="U39" s="145"/>
      <c r="V39" s="145"/>
      <c r="W39" s="145"/>
      <c r="X39" s="145"/>
      <c r="Y39" s="145"/>
      <c r="Z39" s="145"/>
      <c r="AA39" s="145"/>
    </row>
    <row r="40" spans="1:27" ht="13.5" customHeight="1" x14ac:dyDescent="0.25">
      <c r="A40" s="277"/>
      <c r="B40" s="278"/>
      <c r="C40" s="77" t="s">
        <v>147</v>
      </c>
      <c r="D40" s="84">
        <v>0</v>
      </c>
      <c r="E40" s="84">
        <v>0</v>
      </c>
      <c r="F40" s="84">
        <v>0</v>
      </c>
      <c r="G40" s="84">
        <v>1</v>
      </c>
      <c r="H40" s="84">
        <v>0</v>
      </c>
      <c r="I40" s="84">
        <v>0</v>
      </c>
      <c r="J40" s="78">
        <v>0</v>
      </c>
      <c r="K40" s="78">
        <v>0</v>
      </c>
      <c r="L40" s="84">
        <v>0</v>
      </c>
      <c r="M40" s="84">
        <v>0</v>
      </c>
      <c r="N40" s="79">
        <f t="shared" si="10"/>
        <v>1</v>
      </c>
      <c r="O40" s="85"/>
      <c r="P40" s="85"/>
      <c r="Q40" s="122"/>
      <c r="R40" s="122"/>
      <c r="S40" s="122"/>
      <c r="T40" s="122"/>
      <c r="U40" s="145"/>
      <c r="V40" s="145"/>
      <c r="W40" s="145"/>
      <c r="X40" s="145"/>
      <c r="Y40" s="145"/>
      <c r="Z40" s="145"/>
      <c r="AA40" s="145"/>
    </row>
    <row r="41" spans="1:27" ht="13.5" customHeight="1" x14ac:dyDescent="0.25">
      <c r="A41" s="277"/>
      <c r="B41" s="278"/>
      <c r="C41" s="98" t="s">
        <v>148</v>
      </c>
      <c r="D41" s="98">
        <f t="shared" ref="D41:M41" si="16">SUM(D40,D39)</f>
        <v>0</v>
      </c>
      <c r="E41" s="98">
        <f t="shared" si="16"/>
        <v>0</v>
      </c>
      <c r="F41" s="98">
        <f t="shared" si="16"/>
        <v>0</v>
      </c>
      <c r="G41" s="98">
        <f t="shared" si="16"/>
        <v>3</v>
      </c>
      <c r="H41" s="98">
        <f t="shared" si="16"/>
        <v>0</v>
      </c>
      <c r="I41" s="98">
        <f t="shared" si="16"/>
        <v>0</v>
      </c>
      <c r="J41" s="98">
        <f t="shared" si="16"/>
        <v>0</v>
      </c>
      <c r="K41" s="98">
        <f t="shared" si="16"/>
        <v>0</v>
      </c>
      <c r="L41" s="98">
        <f t="shared" si="16"/>
        <v>0</v>
      </c>
      <c r="M41" s="98">
        <f t="shared" si="16"/>
        <v>0</v>
      </c>
      <c r="N41" s="99">
        <f t="shared" si="10"/>
        <v>3</v>
      </c>
      <c r="O41" s="85"/>
      <c r="P41" s="73"/>
      <c r="Q41" s="122"/>
      <c r="R41" s="122"/>
      <c r="S41" s="122"/>
      <c r="T41" s="122"/>
      <c r="U41" s="145"/>
      <c r="V41" s="145"/>
      <c r="W41" s="145"/>
      <c r="X41" s="145"/>
      <c r="Y41" s="145"/>
      <c r="Z41" s="145"/>
      <c r="AA41" s="145"/>
    </row>
    <row r="42" spans="1:27" s="54" customFormat="1" ht="13.5" customHeight="1" x14ac:dyDescent="0.15">
      <c r="A42" s="122"/>
      <c r="B42" s="100"/>
      <c r="C42" s="122"/>
      <c r="D42" s="122"/>
      <c r="E42" s="122"/>
      <c r="F42" s="122"/>
      <c r="G42" s="122"/>
      <c r="H42" s="122"/>
      <c r="I42" s="122"/>
      <c r="J42" s="122"/>
      <c r="K42" s="122"/>
      <c r="L42" s="122"/>
      <c r="M42" s="122"/>
      <c r="N42" s="122"/>
      <c r="O42" s="85"/>
      <c r="P42" s="85"/>
      <c r="Q42" s="122"/>
      <c r="R42" s="122"/>
      <c r="S42" s="122"/>
      <c r="T42" s="122"/>
      <c r="U42" s="122"/>
      <c r="V42" s="122"/>
      <c r="W42" s="122"/>
      <c r="X42" s="122"/>
      <c r="Y42" s="122"/>
      <c r="Z42" s="122"/>
      <c r="AA42" s="122"/>
    </row>
    <row r="43" spans="1:27" s="54" customFormat="1" ht="13.5" customHeight="1" x14ac:dyDescent="0.15">
      <c r="A43" s="101" t="s">
        <v>171</v>
      </c>
      <c r="B43" s="100"/>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row>
    <row r="44" spans="1:27" ht="87" hidden="1" customHeight="1" x14ac:dyDescent="0.25">
      <c r="A44" s="102" t="s">
        <v>131</v>
      </c>
      <c r="B44" s="282" t="s">
        <v>132</v>
      </c>
      <c r="C44" s="282"/>
      <c r="D44" s="103" t="s">
        <v>172</v>
      </c>
      <c r="E44" s="104" t="s">
        <v>173</v>
      </c>
      <c r="F44" s="103" t="s">
        <v>174</v>
      </c>
      <c r="G44" s="103" t="s">
        <v>175</v>
      </c>
      <c r="H44" s="103" t="s">
        <v>176</v>
      </c>
      <c r="I44" s="103" t="s">
        <v>177</v>
      </c>
      <c r="J44" s="103" t="s">
        <v>139</v>
      </c>
      <c r="K44" s="103" t="s">
        <v>140</v>
      </c>
      <c r="L44" s="103" t="s">
        <v>178</v>
      </c>
      <c r="M44" s="103" t="s">
        <v>142</v>
      </c>
      <c r="N44" s="105" t="s">
        <v>143</v>
      </c>
      <c r="O44" s="73"/>
      <c r="P44" s="73"/>
      <c r="Q44" s="122"/>
      <c r="R44" s="122"/>
      <c r="S44" s="122"/>
      <c r="T44" s="122"/>
      <c r="U44" s="145"/>
      <c r="V44" s="145"/>
      <c r="W44" s="145"/>
      <c r="X44" s="145"/>
      <c r="Y44" s="145"/>
      <c r="Z44" s="145"/>
      <c r="AA44" s="145"/>
    </row>
    <row r="45" spans="1:27" ht="13.5" customHeight="1" x14ac:dyDescent="0.25">
      <c r="A45" s="283" t="s">
        <v>161</v>
      </c>
      <c r="B45" s="284" t="s">
        <v>179</v>
      </c>
      <c r="C45" s="95" t="s">
        <v>146</v>
      </c>
      <c r="D45" s="106">
        <f t="shared" ref="D45:M45" si="17">D48+D51+D54+D57</f>
        <v>2</v>
      </c>
      <c r="E45" s="106">
        <f t="shared" si="17"/>
        <v>0</v>
      </c>
      <c r="F45" s="106">
        <f t="shared" si="17"/>
        <v>2</v>
      </c>
      <c r="G45" s="106">
        <f t="shared" si="17"/>
        <v>9</v>
      </c>
      <c r="H45" s="106">
        <f t="shared" si="17"/>
        <v>0</v>
      </c>
      <c r="I45" s="106">
        <f t="shared" si="17"/>
        <v>1</v>
      </c>
      <c r="J45" s="106">
        <f t="shared" si="17"/>
        <v>0</v>
      </c>
      <c r="K45" s="106">
        <f t="shared" si="17"/>
        <v>0</v>
      </c>
      <c r="L45" s="106">
        <f t="shared" si="17"/>
        <v>40</v>
      </c>
      <c r="M45" s="106">
        <f t="shared" si="17"/>
        <v>0</v>
      </c>
      <c r="N45" s="107">
        <f t="shared" ref="N45:N59" si="18">SUM(D45:M45)</f>
        <v>54</v>
      </c>
      <c r="O45" s="108"/>
      <c r="P45" s="122"/>
      <c r="Q45" s="109" t="str">
        <f t="shared" ref="Q45:Q59" si="19">IF(D45&lt;&gt;D4,"X","")</f>
        <v/>
      </c>
      <c r="R45" s="109" t="str">
        <f t="shared" ref="R45:R59" si="20">IF(E45&lt;&gt;E4,"X","")</f>
        <v/>
      </c>
      <c r="S45" s="109" t="str">
        <f t="shared" ref="S45:S59" si="21">IF(F45&lt;&gt;F4,"X","")</f>
        <v/>
      </c>
      <c r="T45" s="109" t="str">
        <f t="shared" ref="T45:T59" si="22">IF(G45&lt;&gt;G4,"X","")</f>
        <v/>
      </c>
      <c r="U45" s="109" t="str">
        <f t="shared" ref="U45:U59" si="23">IF(H45&lt;&gt;H4,"X","")</f>
        <v/>
      </c>
      <c r="V45" s="109" t="str">
        <f t="shared" ref="V45:V59" si="24">IF(I45&lt;&gt;I4,"X","")</f>
        <v/>
      </c>
      <c r="W45" s="109" t="str">
        <f t="shared" ref="W45:W59" si="25">IF(J45&lt;&gt;J4,"X","")</f>
        <v/>
      </c>
      <c r="X45" s="109" t="str">
        <f t="shared" ref="X45:X59" si="26">IF(K45&lt;&gt;K4,"X","")</f>
        <v/>
      </c>
      <c r="Y45" s="109" t="str">
        <f t="shared" ref="Y45:Y59" si="27">IF(L45&lt;&gt;L4,"X","")</f>
        <v/>
      </c>
      <c r="Z45" s="109" t="str">
        <f t="shared" ref="Z45:Z59" si="28">IF(M45&lt;&gt;M4,"X","")</f>
        <v/>
      </c>
      <c r="AA45" s="109" t="str">
        <f t="shared" ref="AA45:AA59" si="29">IF(N45&lt;&gt;N4,"X","")</f>
        <v/>
      </c>
    </row>
    <row r="46" spans="1:27" ht="13.5" customHeight="1" x14ac:dyDescent="0.25">
      <c r="A46" s="283"/>
      <c r="B46" s="284"/>
      <c r="C46" s="77" t="s">
        <v>147</v>
      </c>
      <c r="D46" s="110">
        <f t="shared" ref="D46:M46" si="30">D49+D52+D55+D58</f>
        <v>1</v>
      </c>
      <c r="E46" s="110">
        <f t="shared" si="30"/>
        <v>3</v>
      </c>
      <c r="F46" s="110">
        <f t="shared" si="30"/>
        <v>15</v>
      </c>
      <c r="G46" s="110">
        <f t="shared" si="30"/>
        <v>15</v>
      </c>
      <c r="H46" s="110">
        <f t="shared" si="30"/>
        <v>3</v>
      </c>
      <c r="I46" s="110">
        <f t="shared" si="30"/>
        <v>0</v>
      </c>
      <c r="J46" s="110">
        <f t="shared" si="30"/>
        <v>0</v>
      </c>
      <c r="K46" s="110">
        <f t="shared" si="30"/>
        <v>0</v>
      </c>
      <c r="L46" s="110">
        <f t="shared" si="30"/>
        <v>53</v>
      </c>
      <c r="M46" s="110">
        <f t="shared" si="30"/>
        <v>0</v>
      </c>
      <c r="N46" s="111">
        <f t="shared" si="18"/>
        <v>90</v>
      </c>
      <c r="O46" s="108"/>
      <c r="P46" s="122"/>
      <c r="Q46" s="109" t="str">
        <f t="shared" si="19"/>
        <v/>
      </c>
      <c r="R46" s="109" t="str">
        <f t="shared" si="20"/>
        <v/>
      </c>
      <c r="S46" s="109" t="str">
        <f t="shared" si="21"/>
        <v/>
      </c>
      <c r="T46" s="109" t="str">
        <f t="shared" si="22"/>
        <v/>
      </c>
      <c r="U46" s="109" t="str">
        <f t="shared" si="23"/>
        <v/>
      </c>
      <c r="V46" s="109" t="str">
        <f t="shared" si="24"/>
        <v/>
      </c>
      <c r="W46" s="109" t="str">
        <f t="shared" si="25"/>
        <v/>
      </c>
      <c r="X46" s="109" t="str">
        <f t="shared" si="26"/>
        <v/>
      </c>
      <c r="Y46" s="109" t="str">
        <f t="shared" si="27"/>
        <v/>
      </c>
      <c r="Z46" s="109" t="str">
        <f t="shared" si="28"/>
        <v/>
      </c>
      <c r="AA46" s="109" t="str">
        <f t="shared" si="29"/>
        <v/>
      </c>
    </row>
    <row r="47" spans="1:27" ht="13.5" customHeight="1" x14ac:dyDescent="0.25">
      <c r="A47" s="283"/>
      <c r="B47" s="284"/>
      <c r="C47" s="80" t="s">
        <v>148</v>
      </c>
      <c r="D47" s="112">
        <f t="shared" ref="D47:M47" si="31">D45+D46</f>
        <v>3</v>
      </c>
      <c r="E47" s="112">
        <f t="shared" si="31"/>
        <v>3</v>
      </c>
      <c r="F47" s="112">
        <f t="shared" si="31"/>
        <v>17</v>
      </c>
      <c r="G47" s="112">
        <f t="shared" si="31"/>
        <v>24</v>
      </c>
      <c r="H47" s="112">
        <f t="shared" si="31"/>
        <v>3</v>
      </c>
      <c r="I47" s="112">
        <f t="shared" si="31"/>
        <v>1</v>
      </c>
      <c r="J47" s="112">
        <f t="shared" si="31"/>
        <v>0</v>
      </c>
      <c r="K47" s="112">
        <f t="shared" si="31"/>
        <v>0</v>
      </c>
      <c r="L47" s="112">
        <f t="shared" si="31"/>
        <v>93</v>
      </c>
      <c r="M47" s="112">
        <f t="shared" si="31"/>
        <v>0</v>
      </c>
      <c r="N47" s="113">
        <f t="shared" si="18"/>
        <v>144</v>
      </c>
      <c r="O47" s="108"/>
      <c r="P47" s="122"/>
      <c r="Q47" s="109" t="str">
        <f t="shared" si="19"/>
        <v/>
      </c>
      <c r="R47" s="109" t="str">
        <f t="shared" si="20"/>
        <v/>
      </c>
      <c r="S47" s="109" t="str">
        <f t="shared" si="21"/>
        <v/>
      </c>
      <c r="T47" s="109" t="str">
        <f t="shared" si="22"/>
        <v/>
      </c>
      <c r="U47" s="109" t="str">
        <f t="shared" si="23"/>
        <v/>
      </c>
      <c r="V47" s="109" t="str">
        <f t="shared" si="24"/>
        <v/>
      </c>
      <c r="W47" s="109" t="str">
        <f t="shared" si="25"/>
        <v/>
      </c>
      <c r="X47" s="109" t="str">
        <f t="shared" si="26"/>
        <v/>
      </c>
      <c r="Y47" s="109" t="str">
        <f t="shared" si="27"/>
        <v/>
      </c>
      <c r="Z47" s="109" t="str">
        <f t="shared" si="28"/>
        <v/>
      </c>
      <c r="AA47" s="109" t="str">
        <f t="shared" si="29"/>
        <v/>
      </c>
    </row>
    <row r="48" spans="1:27" ht="13.5" customHeight="1" x14ac:dyDescent="0.25">
      <c r="A48" s="279" t="s">
        <v>163</v>
      </c>
      <c r="B48" s="280" t="s">
        <v>180</v>
      </c>
      <c r="C48" s="74" t="s">
        <v>146</v>
      </c>
      <c r="D48" s="114">
        <f>D30+(Admissões!D4-Saídas!D4)</f>
        <v>0</v>
      </c>
      <c r="E48" s="114">
        <f>E30+(Admissões!E4-Saídas!E4)</f>
        <v>0</v>
      </c>
      <c r="F48" s="114">
        <f>F30+(Admissões!F4-Saídas!F4)</f>
        <v>0</v>
      </c>
      <c r="G48" s="114">
        <f>G30+(Admissões!G4-Saídas!G4)</f>
        <v>0</v>
      </c>
      <c r="H48" s="114">
        <f>H30+(Admissões!H4-Saídas!H4)</f>
        <v>0</v>
      </c>
      <c r="I48" s="114">
        <f>I30+(Admissões!I4-Saídas!I4)</f>
        <v>0</v>
      </c>
      <c r="J48" s="114">
        <f>J30+(Admissões!J4-Saídas!J4)</f>
        <v>0</v>
      </c>
      <c r="K48" s="114">
        <f>K30+(Admissões!K4-Saídas!K4)</f>
        <v>0</v>
      </c>
      <c r="L48" s="114">
        <f>L30+(Admissões!L4-Saídas!L4)</f>
        <v>0</v>
      </c>
      <c r="M48" s="114">
        <f>M30+(Admissões!M4-Saídas!M4)</f>
        <v>0</v>
      </c>
      <c r="N48" s="115">
        <f t="shared" si="18"/>
        <v>0</v>
      </c>
      <c r="O48" s="100" t="str">
        <f>IF(OR(Q48&lt;&gt;"",R48&lt;&gt;"",S48&lt;&gt;"",T48&lt;&gt;"",U48&lt;&gt;"",V48&lt;&gt;"",W48&lt;&gt;"",X48&lt;&gt;"",Y48&lt;&gt;"",Z48&lt;&gt;"",AA48&lt;&gt;""),"X - Por favor confirme se todas as células desta linha apresentam valores esperados (número de efetivos do ano anterior + entradas - saídas), coincidentes com os introduzidos no mapa 1","")</f>
        <v/>
      </c>
      <c r="P48" s="122"/>
      <c r="Q48" s="109" t="str">
        <f t="shared" si="19"/>
        <v/>
      </c>
      <c r="R48" s="109" t="str">
        <f t="shared" si="20"/>
        <v/>
      </c>
      <c r="S48" s="109" t="str">
        <f t="shared" si="21"/>
        <v/>
      </c>
      <c r="T48" s="109" t="str">
        <f t="shared" si="22"/>
        <v/>
      </c>
      <c r="U48" s="109" t="str">
        <f t="shared" si="23"/>
        <v/>
      </c>
      <c r="V48" s="109" t="str">
        <f t="shared" si="24"/>
        <v/>
      </c>
      <c r="W48" s="109" t="str">
        <f t="shared" si="25"/>
        <v/>
      </c>
      <c r="X48" s="109" t="str">
        <f t="shared" si="26"/>
        <v/>
      </c>
      <c r="Y48" s="109" t="str">
        <f t="shared" si="27"/>
        <v/>
      </c>
      <c r="Z48" s="109" t="str">
        <f t="shared" si="28"/>
        <v/>
      </c>
      <c r="AA48" s="109" t="str">
        <f t="shared" si="29"/>
        <v/>
      </c>
    </row>
    <row r="49" spans="1:28" ht="13.5" customHeight="1" x14ac:dyDescent="0.25">
      <c r="A49" s="279"/>
      <c r="B49" s="280"/>
      <c r="C49" s="77" t="s">
        <v>147</v>
      </c>
      <c r="D49" s="110">
        <f>D31+(Admissões!D5-Saídas!D5)</f>
        <v>0</v>
      </c>
      <c r="E49" s="110">
        <f>E31+(Admissões!E5-Saídas!E5)</f>
        <v>0</v>
      </c>
      <c r="F49" s="110">
        <f>F31+(Admissões!F5-Saídas!F5)</f>
        <v>0</v>
      </c>
      <c r="G49" s="110">
        <f>G31+(Admissões!G5-Saídas!G5)</f>
        <v>0</v>
      </c>
      <c r="H49" s="110">
        <f>H31+(Admissões!H5-Saídas!H5)</f>
        <v>0</v>
      </c>
      <c r="I49" s="110">
        <f>I31+(Admissões!I5-Saídas!I5)</f>
        <v>0</v>
      </c>
      <c r="J49" s="110">
        <f>J31+(Admissões!J5-Saídas!J5)</f>
        <v>0</v>
      </c>
      <c r="K49" s="110">
        <f>K31+(Admissões!K5-Saídas!K5)</f>
        <v>0</v>
      </c>
      <c r="L49" s="110">
        <f>L31+(Admissões!L5-Saídas!L5)</f>
        <v>0</v>
      </c>
      <c r="M49" s="110">
        <f>M31+(Admissões!M5-Saídas!M5)</f>
        <v>0</v>
      </c>
      <c r="N49" s="111">
        <f t="shared" si="18"/>
        <v>0</v>
      </c>
      <c r="O49" s="108" t="str">
        <f>IF(OR(Q49&lt;&gt;"",R49&lt;&gt;"",S49&lt;&gt;"",T49&lt;&gt;"",U49&lt;&gt;"",V49&lt;&gt;"",W49&lt;&gt;"",X49&lt;&gt;"",Y49&lt;&gt;"",Z49&lt;&gt;"",AA49&lt;&gt;""),"X - Por favor confirme se todas as células desta linha apresentam valores esperados (número de efetivos do ano anterior + entradas - saídas), coincidentes com os introduzidos no mapa 1","")</f>
        <v/>
      </c>
      <c r="P49" s="122"/>
      <c r="Q49" s="109" t="str">
        <f t="shared" si="19"/>
        <v/>
      </c>
      <c r="R49" s="109" t="str">
        <f t="shared" si="20"/>
        <v/>
      </c>
      <c r="S49" s="109" t="str">
        <f t="shared" si="21"/>
        <v/>
      </c>
      <c r="T49" s="109" t="str">
        <f t="shared" si="22"/>
        <v/>
      </c>
      <c r="U49" s="109" t="str">
        <f t="shared" si="23"/>
        <v/>
      </c>
      <c r="V49" s="109" t="str">
        <f t="shared" si="24"/>
        <v/>
      </c>
      <c r="W49" s="109" t="str">
        <f t="shared" si="25"/>
        <v/>
      </c>
      <c r="X49" s="109" t="str">
        <f t="shared" si="26"/>
        <v/>
      </c>
      <c r="Y49" s="109" t="str">
        <f t="shared" si="27"/>
        <v/>
      </c>
      <c r="Z49" s="109" t="str">
        <f t="shared" si="28"/>
        <v/>
      </c>
      <c r="AA49" s="109" t="str">
        <f t="shared" si="29"/>
        <v/>
      </c>
      <c r="AB49" s="145"/>
    </row>
    <row r="50" spans="1:28" ht="13.5" customHeight="1" x14ac:dyDescent="0.25">
      <c r="A50" s="279"/>
      <c r="B50" s="280"/>
      <c r="C50" s="80" t="s">
        <v>148</v>
      </c>
      <c r="D50" s="112">
        <f t="shared" ref="D50:M50" si="32">D48+D49</f>
        <v>0</v>
      </c>
      <c r="E50" s="112">
        <f t="shared" si="32"/>
        <v>0</v>
      </c>
      <c r="F50" s="112">
        <f t="shared" si="32"/>
        <v>0</v>
      </c>
      <c r="G50" s="112">
        <f t="shared" si="32"/>
        <v>0</v>
      </c>
      <c r="H50" s="112">
        <f t="shared" si="32"/>
        <v>0</v>
      </c>
      <c r="I50" s="112">
        <f t="shared" si="32"/>
        <v>0</v>
      </c>
      <c r="J50" s="112">
        <f t="shared" si="32"/>
        <v>0</v>
      </c>
      <c r="K50" s="112">
        <f t="shared" si="32"/>
        <v>0</v>
      </c>
      <c r="L50" s="112">
        <f t="shared" si="32"/>
        <v>0</v>
      </c>
      <c r="M50" s="112">
        <f t="shared" si="32"/>
        <v>0</v>
      </c>
      <c r="N50" s="113">
        <f t="shared" si="18"/>
        <v>0</v>
      </c>
      <c r="O50" s="108"/>
      <c r="P50" s="122"/>
      <c r="Q50" s="109" t="str">
        <f t="shared" si="19"/>
        <v/>
      </c>
      <c r="R50" s="109" t="str">
        <f t="shared" si="20"/>
        <v/>
      </c>
      <c r="S50" s="109" t="str">
        <f t="shared" si="21"/>
        <v/>
      </c>
      <c r="T50" s="109" t="str">
        <f t="shared" si="22"/>
        <v/>
      </c>
      <c r="U50" s="109" t="str">
        <f t="shared" si="23"/>
        <v/>
      </c>
      <c r="V50" s="109" t="str">
        <f t="shared" si="24"/>
        <v/>
      </c>
      <c r="W50" s="109" t="str">
        <f t="shared" si="25"/>
        <v/>
      </c>
      <c r="X50" s="109" t="str">
        <f t="shared" si="26"/>
        <v/>
      </c>
      <c r="Y50" s="109" t="str">
        <f t="shared" si="27"/>
        <v/>
      </c>
      <c r="Z50" s="109" t="str">
        <f t="shared" si="28"/>
        <v/>
      </c>
      <c r="AA50" s="109" t="str">
        <f t="shared" si="29"/>
        <v/>
      </c>
      <c r="AB50" s="145"/>
    </row>
    <row r="51" spans="1:28" ht="13.5" customHeight="1" x14ac:dyDescent="0.25">
      <c r="A51" s="279" t="s">
        <v>165</v>
      </c>
      <c r="B51" s="281" t="s">
        <v>181</v>
      </c>
      <c r="C51" s="74" t="s">
        <v>146</v>
      </c>
      <c r="D51" s="114">
        <f>D33+(Admissões!D7-Saídas!D7)</f>
        <v>2</v>
      </c>
      <c r="E51" s="114">
        <f>E33+(Admissões!E7-Saídas!E7)</f>
        <v>0</v>
      </c>
      <c r="F51" s="114">
        <f>F33+(Admissões!F7-Saídas!F7)</f>
        <v>2</v>
      </c>
      <c r="G51" s="114">
        <f>G33+(Admissões!G7-Saídas!G7)</f>
        <v>8</v>
      </c>
      <c r="H51" s="114">
        <f>H33+(Admissões!H7-Saídas!H7)</f>
        <v>0</v>
      </c>
      <c r="I51" s="114">
        <f>I33+(Admissões!I7-Saídas!I7)</f>
        <v>1</v>
      </c>
      <c r="J51" s="114">
        <f>J33+(Admissões!J7-Saídas!J7)</f>
        <v>0</v>
      </c>
      <c r="K51" s="114">
        <f>K33+(Admissões!K7-Saídas!K7)</f>
        <v>0</v>
      </c>
      <c r="L51" s="114">
        <f>L33+(Admissões!L7-Saídas!L7)</f>
        <v>34</v>
      </c>
      <c r="M51" s="114">
        <f>M33+(Admissões!M7-Saídas!M7)</f>
        <v>0</v>
      </c>
      <c r="N51" s="115">
        <f t="shared" si="18"/>
        <v>47</v>
      </c>
      <c r="O51" s="108" t="str">
        <f>IF(OR(Q51&lt;&gt;"",R51&lt;&gt;"",S51&lt;&gt;"",T51&lt;&gt;"",U51&lt;&gt;"",V51&lt;&gt;"",W51&lt;&gt;"",X51&lt;&gt;"",Y51&lt;&gt;"",Z51&lt;&gt;"",AA51&lt;&gt;""),"X - Por favor confirme se todas as células desta linha apresentam valores esperados (número de efetivos do ano anterior + entradas - saídas), coincidentes com os introduzidos no mapa 1","")</f>
        <v/>
      </c>
      <c r="P51" s="122"/>
      <c r="Q51" s="109" t="str">
        <f t="shared" si="19"/>
        <v/>
      </c>
      <c r="R51" s="109" t="str">
        <f t="shared" si="20"/>
        <v/>
      </c>
      <c r="S51" s="109" t="str">
        <f t="shared" si="21"/>
        <v/>
      </c>
      <c r="T51" s="109" t="str">
        <f t="shared" si="22"/>
        <v/>
      </c>
      <c r="U51" s="109" t="str">
        <f t="shared" si="23"/>
        <v/>
      </c>
      <c r="V51" s="109" t="str">
        <f t="shared" si="24"/>
        <v/>
      </c>
      <c r="W51" s="109" t="str">
        <f t="shared" si="25"/>
        <v/>
      </c>
      <c r="X51" s="109" t="str">
        <f t="shared" si="26"/>
        <v/>
      </c>
      <c r="Y51" s="109" t="str">
        <f t="shared" si="27"/>
        <v/>
      </c>
      <c r="Z51" s="109" t="str">
        <f t="shared" si="28"/>
        <v/>
      </c>
      <c r="AA51" s="109" t="str">
        <f t="shared" si="29"/>
        <v/>
      </c>
      <c r="AB51" s="145"/>
    </row>
    <row r="52" spans="1:28" ht="13.5" customHeight="1" x14ac:dyDescent="0.25">
      <c r="A52" s="279"/>
      <c r="B52" s="281"/>
      <c r="C52" s="77" t="s">
        <v>147</v>
      </c>
      <c r="D52" s="110">
        <f>D34+(Admissões!D8-Saídas!D8)</f>
        <v>1</v>
      </c>
      <c r="E52" s="110">
        <f>E34+(Admissões!E8-Saídas!E8)</f>
        <v>3</v>
      </c>
      <c r="F52" s="110">
        <f>F34+(Admissões!F8-Saídas!F8)</f>
        <v>15</v>
      </c>
      <c r="G52" s="110">
        <f>G34+(Admissões!G8-Saídas!G8)</f>
        <v>13</v>
      </c>
      <c r="H52" s="110">
        <f>H34+(Admissões!H8-Saídas!H8)</f>
        <v>3</v>
      </c>
      <c r="I52" s="110">
        <f>I34+(Admissões!I8-Saídas!I8)</f>
        <v>0</v>
      </c>
      <c r="J52" s="110">
        <f>J34+(Admissões!J8-Saídas!J8)</f>
        <v>0</v>
      </c>
      <c r="K52" s="110">
        <f>K34+(Admissões!K8-Saídas!K8)</f>
        <v>0</v>
      </c>
      <c r="L52" s="110">
        <f>L34+(Admissões!L8-Saídas!L8)</f>
        <v>47</v>
      </c>
      <c r="M52" s="110">
        <f>M34+(Admissões!M8-Saídas!M8)</f>
        <v>0</v>
      </c>
      <c r="N52" s="111">
        <f t="shared" si="18"/>
        <v>82</v>
      </c>
      <c r="O52" s="108" t="str">
        <f>IF(OR(Q52&lt;&gt;"",R52&lt;&gt;"",S52&lt;&gt;"",T52&lt;&gt;"",U52&lt;&gt;"",V52&lt;&gt;"",W52&lt;&gt;"",X52&lt;&gt;"",Y52&lt;&gt;"",Z52&lt;&gt;"",AA52&lt;&gt;""),"X - Por favor confirme se todas as células desta linha apresentam valores esperados (número de efetivos do ano anterior + entradas - saídas), coincidentes com os introduzidos no mapa 1","")</f>
        <v/>
      </c>
      <c r="P52" s="122"/>
      <c r="Q52" s="109" t="str">
        <f t="shared" si="19"/>
        <v/>
      </c>
      <c r="R52" s="109" t="str">
        <f t="shared" si="20"/>
        <v/>
      </c>
      <c r="S52" s="109" t="str">
        <f t="shared" si="21"/>
        <v/>
      </c>
      <c r="T52" s="109" t="str">
        <f t="shared" si="22"/>
        <v/>
      </c>
      <c r="U52" s="109" t="str">
        <f t="shared" si="23"/>
        <v/>
      </c>
      <c r="V52" s="109" t="str">
        <f t="shared" si="24"/>
        <v/>
      </c>
      <c r="W52" s="109" t="str">
        <f t="shared" si="25"/>
        <v/>
      </c>
      <c r="X52" s="109" t="str">
        <f t="shared" si="26"/>
        <v/>
      </c>
      <c r="Y52" s="109" t="str">
        <f t="shared" si="27"/>
        <v/>
      </c>
      <c r="Z52" s="109" t="str">
        <f t="shared" si="28"/>
        <v/>
      </c>
      <c r="AA52" s="109" t="str">
        <f t="shared" si="29"/>
        <v/>
      </c>
      <c r="AB52" s="145"/>
    </row>
    <row r="53" spans="1:28" ht="13.5" customHeight="1" x14ac:dyDescent="0.25">
      <c r="A53" s="279"/>
      <c r="B53" s="281"/>
      <c r="C53" s="80" t="s">
        <v>148</v>
      </c>
      <c r="D53" s="112">
        <f t="shared" ref="D53:M53" si="33">D51+D52</f>
        <v>3</v>
      </c>
      <c r="E53" s="112">
        <f t="shared" si="33"/>
        <v>3</v>
      </c>
      <c r="F53" s="112">
        <f t="shared" si="33"/>
        <v>17</v>
      </c>
      <c r="G53" s="112">
        <f t="shared" si="33"/>
        <v>21</v>
      </c>
      <c r="H53" s="112">
        <f t="shared" si="33"/>
        <v>3</v>
      </c>
      <c r="I53" s="112">
        <f t="shared" si="33"/>
        <v>1</v>
      </c>
      <c r="J53" s="112">
        <f t="shared" si="33"/>
        <v>0</v>
      </c>
      <c r="K53" s="112">
        <f t="shared" si="33"/>
        <v>0</v>
      </c>
      <c r="L53" s="112">
        <f t="shared" si="33"/>
        <v>81</v>
      </c>
      <c r="M53" s="112">
        <f t="shared" si="33"/>
        <v>0</v>
      </c>
      <c r="N53" s="113">
        <f t="shared" si="18"/>
        <v>129</v>
      </c>
      <c r="O53" s="108"/>
      <c r="P53" s="122"/>
      <c r="Q53" s="109" t="str">
        <f t="shared" si="19"/>
        <v/>
      </c>
      <c r="R53" s="109" t="str">
        <f t="shared" si="20"/>
        <v/>
      </c>
      <c r="S53" s="109" t="str">
        <f t="shared" si="21"/>
        <v/>
      </c>
      <c r="T53" s="109" t="str">
        <f t="shared" si="22"/>
        <v/>
      </c>
      <c r="U53" s="109" t="str">
        <f t="shared" si="23"/>
        <v/>
      </c>
      <c r="V53" s="109" t="str">
        <f t="shared" si="24"/>
        <v/>
      </c>
      <c r="W53" s="109" t="str">
        <f t="shared" si="25"/>
        <v/>
      </c>
      <c r="X53" s="109" t="str">
        <f t="shared" si="26"/>
        <v/>
      </c>
      <c r="Y53" s="109" t="str">
        <f t="shared" si="27"/>
        <v/>
      </c>
      <c r="Z53" s="109" t="str">
        <f t="shared" si="28"/>
        <v/>
      </c>
      <c r="AA53" s="109" t="str">
        <f t="shared" si="29"/>
        <v/>
      </c>
      <c r="AB53" s="145"/>
    </row>
    <row r="54" spans="1:28" ht="13.5" customHeight="1" x14ac:dyDescent="0.25">
      <c r="A54" s="279" t="s">
        <v>167</v>
      </c>
      <c r="B54" s="281" t="s">
        <v>182</v>
      </c>
      <c r="C54" s="74" t="s">
        <v>146</v>
      </c>
      <c r="D54" s="114">
        <f>D36+(Admissões!D10-Saídas!D10)</f>
        <v>0</v>
      </c>
      <c r="E54" s="114">
        <f>E36+(Admissões!E10-Saídas!E10)</f>
        <v>0</v>
      </c>
      <c r="F54" s="114">
        <f>F36+(Admissões!F10-Saídas!F10)</f>
        <v>0</v>
      </c>
      <c r="G54" s="114">
        <f>G36+(Admissões!G10-Saídas!G10)</f>
        <v>0</v>
      </c>
      <c r="H54" s="114">
        <f>H36+(Admissões!H10-Saídas!H10)</f>
        <v>0</v>
      </c>
      <c r="I54" s="114">
        <f>I36+(Admissões!I10-Saídas!I10)</f>
        <v>0</v>
      </c>
      <c r="J54" s="114">
        <f>J36+(Admissões!J10-Saídas!J10)</f>
        <v>0</v>
      </c>
      <c r="K54" s="114">
        <f>K36+(Admissões!K10-Saídas!K10)</f>
        <v>0</v>
      </c>
      <c r="L54" s="114">
        <f>L36+(Admissões!L10-Saídas!L10)</f>
        <v>6</v>
      </c>
      <c r="M54" s="114">
        <f>M36+(Admissões!M10-Saídas!M10)</f>
        <v>0</v>
      </c>
      <c r="N54" s="115">
        <f t="shared" si="18"/>
        <v>6</v>
      </c>
      <c r="O54" s="108" t="str">
        <f>IF(OR(Q54&lt;&gt;"",R54&lt;&gt;"",S54&lt;&gt;"",T54&lt;&gt;"",U54&lt;&gt;"",V54&lt;&gt;"",W54&lt;&gt;"",X54&lt;&gt;"",Y54&lt;&gt;"",Z54&lt;&gt;"",AA54&lt;&gt;""),"X - Por favor confirme se todas as células desta linha apresentam valores esperados (número de efetivos do ano anterior + entradas - saídas), coincidentes com os introduzidos no mapa 1","")</f>
        <v/>
      </c>
      <c r="P54" s="122"/>
      <c r="Q54" s="109" t="str">
        <f t="shared" si="19"/>
        <v/>
      </c>
      <c r="R54" s="109" t="str">
        <f t="shared" si="20"/>
        <v/>
      </c>
      <c r="S54" s="109" t="str">
        <f t="shared" si="21"/>
        <v/>
      </c>
      <c r="T54" s="109" t="str">
        <f t="shared" si="22"/>
        <v/>
      </c>
      <c r="U54" s="109" t="str">
        <f t="shared" si="23"/>
        <v/>
      </c>
      <c r="V54" s="109" t="str">
        <f t="shared" si="24"/>
        <v/>
      </c>
      <c r="W54" s="109" t="str">
        <f t="shared" si="25"/>
        <v/>
      </c>
      <c r="X54" s="109" t="str">
        <f t="shared" si="26"/>
        <v/>
      </c>
      <c r="Y54" s="109" t="str">
        <f t="shared" si="27"/>
        <v/>
      </c>
      <c r="Z54" s="109" t="str">
        <f t="shared" si="28"/>
        <v/>
      </c>
      <c r="AA54" s="109" t="str">
        <f t="shared" si="29"/>
        <v/>
      </c>
      <c r="AB54" s="145"/>
    </row>
    <row r="55" spans="1:28" ht="13.5" customHeight="1" x14ac:dyDescent="0.25">
      <c r="A55" s="279"/>
      <c r="B55" s="281"/>
      <c r="C55" s="77" t="s">
        <v>147</v>
      </c>
      <c r="D55" s="110">
        <f>D37+(Admissões!D11-Saídas!D11)</f>
        <v>0</v>
      </c>
      <c r="E55" s="110">
        <f>E37+(Admissões!E11-Saídas!E11)</f>
        <v>0</v>
      </c>
      <c r="F55" s="110">
        <f>F37+(Admissões!F11-Saídas!F11)</f>
        <v>0</v>
      </c>
      <c r="G55" s="110">
        <f>G37+(Admissões!G11-Saídas!G11)</f>
        <v>0</v>
      </c>
      <c r="H55" s="110">
        <f>H37+(Admissões!H11-Saídas!H11)</f>
        <v>0</v>
      </c>
      <c r="I55" s="110">
        <f>I37+(Admissões!I11-Saídas!I11)</f>
        <v>0</v>
      </c>
      <c r="J55" s="110">
        <f>J37+(Admissões!J11-Saídas!J11)</f>
        <v>0</v>
      </c>
      <c r="K55" s="110">
        <f>K37+(Admissões!K11-Saídas!K11)</f>
        <v>0</v>
      </c>
      <c r="L55" s="110">
        <f>L37+(Admissões!L11-Saídas!L11)</f>
        <v>6</v>
      </c>
      <c r="M55" s="110">
        <f>M37+(Admissões!M11-Saídas!M11)</f>
        <v>0</v>
      </c>
      <c r="N55" s="111">
        <f t="shared" si="18"/>
        <v>6</v>
      </c>
      <c r="O55" s="108" t="str">
        <f>IF(OR(Q55&lt;&gt;"",R55&lt;&gt;"",S55&lt;&gt;"",T55&lt;&gt;"",U55&lt;&gt;"",V55&lt;&gt;"",W55&lt;&gt;"",X55&lt;&gt;"",Y55&lt;&gt;"",Z55&lt;&gt;"",AA55&lt;&gt;""),"X - Por favor confirme se todas as células desta linha apresentam valores esperados (número de efetivos do ano anterior + entradas - saídas), coincidentes com os introduzidos no mapa 1","")</f>
        <v/>
      </c>
      <c r="P55" s="122"/>
      <c r="Q55" s="109" t="str">
        <f t="shared" si="19"/>
        <v/>
      </c>
      <c r="R55" s="109" t="str">
        <f t="shared" si="20"/>
        <v/>
      </c>
      <c r="S55" s="109" t="str">
        <f t="shared" si="21"/>
        <v/>
      </c>
      <c r="T55" s="109" t="str">
        <f t="shared" si="22"/>
        <v/>
      </c>
      <c r="U55" s="109" t="str">
        <f t="shared" si="23"/>
        <v/>
      </c>
      <c r="V55" s="109" t="str">
        <f t="shared" si="24"/>
        <v/>
      </c>
      <c r="W55" s="109" t="str">
        <f t="shared" si="25"/>
        <v/>
      </c>
      <c r="X55" s="109" t="str">
        <f t="shared" si="26"/>
        <v/>
      </c>
      <c r="Y55" s="109" t="str">
        <f t="shared" si="27"/>
        <v/>
      </c>
      <c r="Z55" s="109" t="str">
        <f t="shared" si="28"/>
        <v/>
      </c>
      <c r="AA55" s="109" t="str">
        <f t="shared" si="29"/>
        <v/>
      </c>
      <c r="AB55" s="145"/>
    </row>
    <row r="56" spans="1:28" ht="13.5" customHeight="1" x14ac:dyDescent="0.25">
      <c r="A56" s="279"/>
      <c r="B56" s="281"/>
      <c r="C56" s="80" t="s">
        <v>148</v>
      </c>
      <c r="D56" s="112">
        <f t="shared" ref="D56:M56" si="34">D54+D55</f>
        <v>0</v>
      </c>
      <c r="E56" s="112">
        <f t="shared" si="34"/>
        <v>0</v>
      </c>
      <c r="F56" s="112">
        <f t="shared" si="34"/>
        <v>0</v>
      </c>
      <c r="G56" s="112">
        <f t="shared" si="34"/>
        <v>0</v>
      </c>
      <c r="H56" s="112">
        <f t="shared" si="34"/>
        <v>0</v>
      </c>
      <c r="I56" s="112">
        <f t="shared" si="34"/>
        <v>0</v>
      </c>
      <c r="J56" s="112">
        <f t="shared" si="34"/>
        <v>0</v>
      </c>
      <c r="K56" s="112">
        <f t="shared" si="34"/>
        <v>0</v>
      </c>
      <c r="L56" s="112">
        <f t="shared" si="34"/>
        <v>12</v>
      </c>
      <c r="M56" s="112">
        <f t="shared" si="34"/>
        <v>0</v>
      </c>
      <c r="N56" s="113">
        <f t="shared" si="18"/>
        <v>12</v>
      </c>
      <c r="O56" s="108"/>
      <c r="P56" s="122"/>
      <c r="Q56" s="109" t="str">
        <f t="shared" si="19"/>
        <v/>
      </c>
      <c r="R56" s="109" t="str">
        <f t="shared" si="20"/>
        <v/>
      </c>
      <c r="S56" s="109" t="str">
        <f t="shared" si="21"/>
        <v/>
      </c>
      <c r="T56" s="109" t="str">
        <f t="shared" si="22"/>
        <v/>
      </c>
      <c r="U56" s="109" t="str">
        <f t="shared" si="23"/>
        <v/>
      </c>
      <c r="V56" s="109" t="str">
        <f t="shared" si="24"/>
        <v/>
      </c>
      <c r="W56" s="109" t="str">
        <f t="shared" si="25"/>
        <v/>
      </c>
      <c r="X56" s="109" t="str">
        <f t="shared" si="26"/>
        <v/>
      </c>
      <c r="Y56" s="109" t="str">
        <f t="shared" si="27"/>
        <v/>
      </c>
      <c r="Z56" s="109" t="str">
        <f t="shared" si="28"/>
        <v/>
      </c>
      <c r="AA56" s="109" t="str">
        <f t="shared" si="29"/>
        <v/>
      </c>
      <c r="AB56" s="145"/>
    </row>
    <row r="57" spans="1:28" ht="13.5" customHeight="1" x14ac:dyDescent="0.25">
      <c r="A57" s="277" t="s">
        <v>169</v>
      </c>
      <c r="B57" s="278" t="s">
        <v>183</v>
      </c>
      <c r="C57" s="74" t="s">
        <v>146</v>
      </c>
      <c r="D57" s="114">
        <f>D39+(Admissões!D13-Saídas!D13)</f>
        <v>0</v>
      </c>
      <c r="E57" s="114">
        <f>E39+(Admissões!E13-Saídas!E13)</f>
        <v>0</v>
      </c>
      <c r="F57" s="114">
        <f>F39+(Admissões!F13-Saídas!F13)</f>
        <v>0</v>
      </c>
      <c r="G57" s="114">
        <f>G39+(Admissões!G13-Saídas!G13)</f>
        <v>1</v>
      </c>
      <c r="H57" s="114">
        <f>H39+(Admissões!H13-Saídas!H13)</f>
        <v>0</v>
      </c>
      <c r="I57" s="114">
        <f>I39+(Admissões!I13-Saídas!I13)</f>
        <v>0</v>
      </c>
      <c r="J57" s="114">
        <f>J39+(Admissões!J13-Saídas!J13)</f>
        <v>0</v>
      </c>
      <c r="K57" s="114">
        <f>K39+(Admissões!K13-Saídas!K13)</f>
        <v>0</v>
      </c>
      <c r="L57" s="114">
        <f>L39+(Admissões!L13-Saídas!L13)</f>
        <v>0</v>
      </c>
      <c r="M57" s="114">
        <f>M39+(Admissões!M13-Saídas!M13)</f>
        <v>0</v>
      </c>
      <c r="N57" s="115">
        <f t="shared" si="18"/>
        <v>1</v>
      </c>
      <c r="O57" s="108" t="str">
        <f>IF(OR(Q57&lt;&gt;"",R57&lt;&gt;"",S57&lt;&gt;"",T57&lt;&gt;"",U57&lt;&gt;"",V57&lt;&gt;"",W57&lt;&gt;"",X57&lt;&gt;"",Y57&lt;&gt;"",Z57&lt;&gt;"",AA57&lt;&gt;""),"X - Por favor confirme se todas as células desta linha apresentam valores esperados (número de efetivos do ano anterior + entradas - saídas), coincidentes com os introduzidos no mapa 1","")</f>
        <v/>
      </c>
      <c r="P57" s="122"/>
      <c r="Q57" s="109" t="str">
        <f t="shared" si="19"/>
        <v/>
      </c>
      <c r="R57" s="109" t="str">
        <f t="shared" si="20"/>
        <v/>
      </c>
      <c r="S57" s="109" t="str">
        <f t="shared" si="21"/>
        <v/>
      </c>
      <c r="T57" s="109" t="str">
        <f t="shared" si="22"/>
        <v/>
      </c>
      <c r="U57" s="109" t="str">
        <f t="shared" si="23"/>
        <v/>
      </c>
      <c r="V57" s="109" t="str">
        <f t="shared" si="24"/>
        <v/>
      </c>
      <c r="W57" s="109" t="str">
        <f t="shared" si="25"/>
        <v/>
      </c>
      <c r="X57" s="109" t="str">
        <f t="shared" si="26"/>
        <v/>
      </c>
      <c r="Y57" s="109" t="str">
        <f t="shared" si="27"/>
        <v/>
      </c>
      <c r="Z57" s="109" t="str">
        <f t="shared" si="28"/>
        <v/>
      </c>
      <c r="AA57" s="109" t="str">
        <f t="shared" si="29"/>
        <v/>
      </c>
      <c r="AB57" s="145"/>
    </row>
    <row r="58" spans="1:28" ht="13.5" customHeight="1" x14ac:dyDescent="0.25">
      <c r="A58" s="277"/>
      <c r="B58" s="278"/>
      <c r="C58" s="77" t="s">
        <v>147</v>
      </c>
      <c r="D58" s="110">
        <f>D40+(Admissões!D14-Saídas!D14)</f>
        <v>0</v>
      </c>
      <c r="E58" s="110">
        <f>E40+(Admissões!E14-Saídas!E14)</f>
        <v>0</v>
      </c>
      <c r="F58" s="110">
        <f>F40+(Admissões!F14-Saídas!F14)</f>
        <v>0</v>
      </c>
      <c r="G58" s="110">
        <f>G40+(Admissões!G14-Saídas!G14)</f>
        <v>2</v>
      </c>
      <c r="H58" s="110">
        <f>H40+(Admissões!H14-Saídas!H14)</f>
        <v>0</v>
      </c>
      <c r="I58" s="110">
        <f>I40+(Admissões!I14-Saídas!I14)</f>
        <v>0</v>
      </c>
      <c r="J58" s="110">
        <f>J40+(Admissões!J14-Saídas!J14)</f>
        <v>0</v>
      </c>
      <c r="K58" s="110">
        <f>K40+(Admissões!K14-Saídas!K14)</f>
        <v>0</v>
      </c>
      <c r="L58" s="110">
        <f>L40+(Admissões!L14-Saídas!L14)</f>
        <v>0</v>
      </c>
      <c r="M58" s="110">
        <f>M40+(Admissões!M14-Saídas!M14)</f>
        <v>0</v>
      </c>
      <c r="N58" s="111">
        <f t="shared" si="18"/>
        <v>2</v>
      </c>
      <c r="O58" s="108" t="str">
        <f>IF(OR(Q58&lt;&gt;"",R58&lt;&gt;"",S58&lt;&gt;"",T58&lt;&gt;"",U58&lt;&gt;"",V58&lt;&gt;"",W58&lt;&gt;"",X58&lt;&gt;"",Y58&lt;&gt;"",Z58&lt;&gt;"",AA58&lt;&gt;""),"X - Por favor confirme se todas as células desta linha apresentam valores esperados (número de efetivos do ano anterior + entradas - saídas), coincidentes com os introduzidos no mapa 1","")</f>
        <v/>
      </c>
      <c r="P58" s="122"/>
      <c r="Q58" s="109" t="str">
        <f t="shared" si="19"/>
        <v/>
      </c>
      <c r="R58" s="109" t="str">
        <f t="shared" si="20"/>
        <v/>
      </c>
      <c r="S58" s="109" t="str">
        <f t="shared" si="21"/>
        <v/>
      </c>
      <c r="T58" s="109" t="str">
        <f t="shared" si="22"/>
        <v/>
      </c>
      <c r="U58" s="109" t="str">
        <f t="shared" si="23"/>
        <v/>
      </c>
      <c r="V58" s="109" t="str">
        <f t="shared" si="24"/>
        <v/>
      </c>
      <c r="W58" s="109" t="str">
        <f t="shared" si="25"/>
        <v/>
      </c>
      <c r="X58" s="109" t="str">
        <f t="shared" si="26"/>
        <v/>
      </c>
      <c r="Y58" s="109" t="str">
        <f t="shared" si="27"/>
        <v/>
      </c>
      <c r="Z58" s="109" t="str">
        <f t="shared" si="28"/>
        <v/>
      </c>
      <c r="AA58" s="109" t="str">
        <f t="shared" si="29"/>
        <v/>
      </c>
      <c r="AB58" s="145"/>
    </row>
    <row r="59" spans="1:28" ht="13.5" customHeight="1" x14ac:dyDescent="0.25">
      <c r="A59" s="277"/>
      <c r="B59" s="278"/>
      <c r="C59" s="98" t="s">
        <v>148</v>
      </c>
      <c r="D59" s="116">
        <f t="shared" ref="D59:M59" si="35">D57+D58</f>
        <v>0</v>
      </c>
      <c r="E59" s="116">
        <f t="shared" si="35"/>
        <v>0</v>
      </c>
      <c r="F59" s="116">
        <f t="shared" si="35"/>
        <v>0</v>
      </c>
      <c r="G59" s="116">
        <f t="shared" si="35"/>
        <v>3</v>
      </c>
      <c r="H59" s="116">
        <f t="shared" si="35"/>
        <v>0</v>
      </c>
      <c r="I59" s="116">
        <f t="shared" si="35"/>
        <v>0</v>
      </c>
      <c r="J59" s="116">
        <f t="shared" si="35"/>
        <v>0</v>
      </c>
      <c r="K59" s="116">
        <f t="shared" si="35"/>
        <v>0</v>
      </c>
      <c r="L59" s="116">
        <f t="shared" si="35"/>
        <v>0</v>
      </c>
      <c r="M59" s="116">
        <f t="shared" si="35"/>
        <v>0</v>
      </c>
      <c r="N59" s="117">
        <f t="shared" si="18"/>
        <v>3</v>
      </c>
      <c r="O59" s="108"/>
      <c r="P59" s="122"/>
      <c r="Q59" s="109" t="str">
        <f t="shared" si="19"/>
        <v/>
      </c>
      <c r="R59" s="109" t="str">
        <f t="shared" si="20"/>
        <v/>
      </c>
      <c r="S59" s="109" t="str">
        <f t="shared" si="21"/>
        <v/>
      </c>
      <c r="T59" s="109" t="str">
        <f t="shared" si="22"/>
        <v/>
      </c>
      <c r="U59" s="109" t="str">
        <f t="shared" si="23"/>
        <v/>
      </c>
      <c r="V59" s="109" t="str">
        <f t="shared" si="24"/>
        <v/>
      </c>
      <c r="W59" s="109" t="str">
        <f t="shared" si="25"/>
        <v/>
      </c>
      <c r="X59" s="109" t="str">
        <f t="shared" si="26"/>
        <v/>
      </c>
      <c r="Y59" s="109" t="str">
        <f t="shared" si="27"/>
        <v/>
      </c>
      <c r="Z59" s="109" t="str">
        <f t="shared" si="28"/>
        <v/>
      </c>
      <c r="AA59" s="109" t="str">
        <f t="shared" si="29"/>
        <v/>
      </c>
      <c r="AB59" s="145"/>
    </row>
    <row r="60" spans="1:28" ht="13.5" customHeight="1" x14ac:dyDescent="0.25">
      <c r="A60" s="145"/>
      <c r="B60" s="145"/>
      <c r="C60" s="145"/>
      <c r="D60" s="145"/>
      <c r="E60" s="145"/>
      <c r="F60" s="145"/>
      <c r="G60" s="145"/>
      <c r="H60" s="145"/>
      <c r="I60" s="145"/>
      <c r="J60" s="145"/>
      <c r="K60" s="145"/>
      <c r="L60" s="145"/>
      <c r="M60" s="145"/>
      <c r="N60" s="145"/>
      <c r="O60" s="122"/>
      <c r="P60" s="122"/>
      <c r="Q60" s="122"/>
      <c r="R60" s="122"/>
      <c r="S60" s="122"/>
      <c r="T60" s="122"/>
      <c r="U60" s="145"/>
      <c r="V60" s="145"/>
      <c r="W60" s="145"/>
      <c r="X60" s="145"/>
      <c r="Y60" s="145"/>
      <c r="Z60" s="145"/>
      <c r="AA60" s="145"/>
      <c r="AB60" s="145"/>
    </row>
    <row r="61" spans="1:28" s="119" customFormat="1" ht="13.5" customHeight="1" x14ac:dyDescent="0.2">
      <c r="A61" s="90" t="s">
        <v>184</v>
      </c>
      <c r="B61" s="92"/>
      <c r="C61" s="118"/>
      <c r="N61" s="93"/>
      <c r="O61" s="120"/>
      <c r="P61" s="124"/>
      <c r="Q61" s="124"/>
      <c r="R61" s="124"/>
      <c r="S61" s="124"/>
      <c r="T61" s="124"/>
      <c r="U61" s="144"/>
      <c r="V61" s="144"/>
      <c r="W61" s="144"/>
      <c r="X61" s="144"/>
      <c r="Y61" s="144"/>
      <c r="Z61" s="121"/>
      <c r="AA61" s="121"/>
      <c r="AB61" s="121"/>
    </row>
    <row r="62" spans="1:28" s="119" customFormat="1" ht="38.4" customHeight="1" x14ac:dyDescent="0.2">
      <c r="A62" s="275" t="s">
        <v>185</v>
      </c>
      <c r="B62" s="275"/>
      <c r="C62" s="275"/>
      <c r="D62" s="275"/>
      <c r="E62" s="275"/>
      <c r="F62" s="275"/>
      <c r="G62" s="275"/>
      <c r="H62" s="275"/>
      <c r="I62" s="275"/>
      <c r="J62" s="275"/>
      <c r="K62" s="275"/>
      <c r="L62" s="275"/>
      <c r="M62" s="275"/>
      <c r="N62" s="275"/>
      <c r="O62" s="122"/>
      <c r="P62" s="123"/>
      <c r="Q62" s="124"/>
      <c r="R62" s="124"/>
      <c r="S62" s="124"/>
      <c r="T62" s="124"/>
      <c r="U62" s="144"/>
      <c r="V62" s="144"/>
      <c r="W62" s="144"/>
      <c r="X62" s="144"/>
      <c r="Y62" s="144"/>
      <c r="Z62" s="121"/>
      <c r="AA62" s="121"/>
      <c r="AB62" s="121"/>
    </row>
    <row r="63" spans="1:28" s="119" customFormat="1" ht="19.5" customHeight="1" x14ac:dyDescent="0.2">
      <c r="A63" s="275" t="s">
        <v>186</v>
      </c>
      <c r="B63" s="275"/>
      <c r="C63" s="275"/>
      <c r="D63" s="275"/>
      <c r="E63" s="275"/>
      <c r="F63" s="275"/>
      <c r="G63" s="275"/>
      <c r="H63" s="275"/>
      <c r="I63" s="275"/>
      <c r="J63" s="275"/>
      <c r="K63" s="275"/>
      <c r="L63" s="275"/>
      <c r="M63" s="275"/>
      <c r="N63" s="275"/>
      <c r="O63" s="123"/>
      <c r="P63" s="123"/>
      <c r="Q63" s="124"/>
      <c r="R63" s="124"/>
      <c r="S63" s="124"/>
      <c r="T63" s="124"/>
      <c r="U63" s="144"/>
      <c r="V63" s="144"/>
      <c r="W63" s="144"/>
      <c r="X63" s="144"/>
      <c r="Y63" s="144"/>
      <c r="Z63" s="121"/>
      <c r="AA63" s="121"/>
      <c r="AB63" s="121"/>
    </row>
    <row r="64" spans="1:28" s="119" customFormat="1" ht="19.5" customHeight="1" x14ac:dyDescent="0.2">
      <c r="A64" s="275" t="s">
        <v>187</v>
      </c>
      <c r="B64" s="275"/>
      <c r="C64" s="275"/>
      <c r="D64" s="275"/>
      <c r="E64" s="275"/>
      <c r="F64" s="275"/>
      <c r="G64" s="275"/>
      <c r="H64" s="275"/>
      <c r="I64" s="275"/>
      <c r="J64" s="275"/>
      <c r="K64" s="275"/>
      <c r="L64" s="275"/>
      <c r="M64" s="275"/>
      <c r="N64" s="275"/>
      <c r="O64" s="123"/>
      <c r="P64" s="123"/>
      <c r="Q64" s="124"/>
      <c r="R64" s="124"/>
      <c r="S64" s="124"/>
      <c r="T64" s="124"/>
      <c r="U64" s="144"/>
      <c r="V64" s="144"/>
      <c r="W64" s="144"/>
      <c r="X64" s="144"/>
      <c r="Y64" s="144"/>
      <c r="Z64" s="121"/>
      <c r="AA64" s="121"/>
      <c r="AB64" s="121"/>
    </row>
    <row r="65" spans="1:28" s="119" customFormat="1" ht="24" customHeight="1" x14ac:dyDescent="0.2">
      <c r="A65" s="275" t="s">
        <v>188</v>
      </c>
      <c r="B65" s="275"/>
      <c r="C65" s="275"/>
      <c r="D65" s="275"/>
      <c r="E65" s="275"/>
      <c r="F65" s="275"/>
      <c r="G65" s="275"/>
      <c r="H65" s="275"/>
      <c r="I65" s="275"/>
      <c r="J65" s="275"/>
      <c r="K65" s="275"/>
      <c r="L65" s="275"/>
      <c r="M65" s="275"/>
      <c r="N65" s="275"/>
      <c r="O65" s="123"/>
      <c r="P65" s="123"/>
      <c r="Q65" s="124"/>
      <c r="R65" s="124"/>
      <c r="S65" s="124"/>
      <c r="T65" s="124"/>
      <c r="U65" s="144"/>
      <c r="V65" s="144"/>
      <c r="W65" s="144"/>
      <c r="X65" s="144"/>
      <c r="Y65" s="144"/>
      <c r="Z65" s="121"/>
      <c r="AA65" s="121"/>
      <c r="AB65" s="121"/>
    </row>
    <row r="66" spans="1:28" s="119" customFormat="1" ht="30" customHeight="1" x14ac:dyDescent="0.2">
      <c r="A66" s="275" t="s">
        <v>189</v>
      </c>
      <c r="B66" s="275"/>
      <c r="C66" s="275"/>
      <c r="D66" s="275"/>
      <c r="E66" s="275"/>
      <c r="F66" s="275"/>
      <c r="G66" s="275"/>
      <c r="H66" s="275"/>
      <c r="I66" s="275"/>
      <c r="J66" s="275"/>
      <c r="K66" s="275"/>
      <c r="L66" s="275"/>
      <c r="M66" s="275"/>
      <c r="N66" s="275"/>
      <c r="O66" s="123"/>
      <c r="P66" s="125"/>
      <c r="Q66" s="124"/>
      <c r="R66" s="124"/>
      <c r="S66" s="124"/>
      <c r="T66" s="124"/>
      <c r="U66" s="144"/>
      <c r="V66" s="144"/>
      <c r="W66" s="144"/>
      <c r="X66" s="144"/>
      <c r="Y66" s="144"/>
      <c r="Z66" s="121"/>
      <c r="AA66" s="121"/>
      <c r="AB66" s="121"/>
    </row>
    <row r="67" spans="1:28" s="119" customFormat="1" ht="19.5" customHeight="1" x14ac:dyDescent="0.2">
      <c r="A67" s="275" t="s">
        <v>190</v>
      </c>
      <c r="B67" s="275"/>
      <c r="C67" s="275"/>
      <c r="D67" s="275"/>
      <c r="E67" s="275"/>
      <c r="F67" s="275"/>
      <c r="G67" s="275"/>
      <c r="H67" s="275"/>
      <c r="I67" s="275"/>
      <c r="J67" s="275"/>
      <c r="K67" s="275"/>
      <c r="L67" s="275"/>
      <c r="M67" s="275"/>
      <c r="N67" s="275"/>
      <c r="O67" s="123"/>
      <c r="P67" s="123"/>
      <c r="Q67" s="124"/>
      <c r="R67" s="124"/>
      <c r="S67" s="124"/>
      <c r="T67" s="124"/>
      <c r="U67" s="144"/>
      <c r="V67" s="144"/>
      <c r="W67" s="144"/>
      <c r="X67" s="144"/>
      <c r="Y67" s="144"/>
      <c r="Z67" s="121"/>
      <c r="AA67" s="121"/>
      <c r="AB67" s="121"/>
    </row>
    <row r="68" spans="1:28" s="119" customFormat="1" ht="19.5" customHeight="1" x14ac:dyDescent="0.2">
      <c r="A68" s="275" t="s">
        <v>191</v>
      </c>
      <c r="B68" s="275"/>
      <c r="C68" s="275"/>
      <c r="D68" s="275"/>
      <c r="E68" s="275"/>
      <c r="F68" s="275"/>
      <c r="G68" s="275"/>
      <c r="H68" s="275"/>
      <c r="I68" s="275"/>
      <c r="J68" s="275"/>
      <c r="K68" s="275"/>
      <c r="L68" s="275"/>
      <c r="M68" s="275"/>
      <c r="N68" s="275"/>
      <c r="O68" s="123"/>
      <c r="P68" s="123"/>
      <c r="Q68" s="124"/>
      <c r="R68" s="124"/>
      <c r="S68" s="124"/>
      <c r="T68" s="124"/>
      <c r="U68" s="144"/>
      <c r="V68" s="144"/>
      <c r="W68" s="144"/>
      <c r="X68" s="144"/>
      <c r="Y68" s="144"/>
      <c r="Z68" s="121"/>
      <c r="AA68" s="121"/>
      <c r="AB68" s="121"/>
    </row>
    <row r="69" spans="1:28" s="119" customFormat="1" ht="21" customHeight="1" x14ac:dyDescent="0.2">
      <c r="A69" s="275" t="s">
        <v>192</v>
      </c>
      <c r="B69" s="275"/>
      <c r="C69" s="275"/>
      <c r="D69" s="275"/>
      <c r="E69" s="275"/>
      <c r="F69" s="275"/>
      <c r="G69" s="275"/>
      <c r="H69" s="275"/>
      <c r="I69" s="275"/>
      <c r="J69" s="275"/>
      <c r="K69" s="275"/>
      <c r="L69" s="275"/>
      <c r="M69" s="275"/>
      <c r="N69" s="275"/>
      <c r="O69" s="123"/>
      <c r="P69" s="123"/>
      <c r="Q69" s="124"/>
      <c r="R69" s="124"/>
      <c r="S69" s="124"/>
      <c r="T69" s="124"/>
      <c r="U69" s="144"/>
      <c r="V69" s="144"/>
      <c r="W69" s="144"/>
      <c r="X69" s="144"/>
      <c r="Y69" s="144"/>
      <c r="Z69" s="121"/>
      <c r="AA69" s="121"/>
      <c r="AB69" s="121"/>
    </row>
    <row r="70" spans="1:28" s="119" customFormat="1" ht="19.5" customHeight="1" x14ac:dyDescent="0.2">
      <c r="A70" s="275" t="s">
        <v>193</v>
      </c>
      <c r="B70" s="275"/>
      <c r="C70" s="275"/>
      <c r="D70" s="275"/>
      <c r="E70" s="275"/>
      <c r="F70" s="275"/>
      <c r="G70" s="275"/>
      <c r="H70" s="275"/>
      <c r="I70" s="275"/>
      <c r="J70" s="275"/>
      <c r="K70" s="275"/>
      <c r="L70" s="275"/>
      <c r="M70" s="275"/>
      <c r="N70" s="275"/>
      <c r="O70" s="123"/>
      <c r="P70" s="123"/>
      <c r="Q70" s="124"/>
      <c r="R70" s="124"/>
      <c r="S70" s="124"/>
      <c r="T70" s="124"/>
      <c r="U70" s="144"/>
      <c r="V70" s="144"/>
      <c r="W70" s="144"/>
      <c r="X70" s="144"/>
      <c r="Y70" s="144"/>
      <c r="Z70" s="121"/>
      <c r="AA70" s="121"/>
      <c r="AB70" s="121"/>
    </row>
    <row r="71" spans="1:28" ht="13.5" customHeight="1" x14ac:dyDescent="0.25">
      <c r="A71" s="145"/>
      <c r="B71" s="145"/>
      <c r="C71" s="145"/>
      <c r="D71" s="145"/>
      <c r="E71" s="145"/>
      <c r="F71" s="145"/>
      <c r="G71" s="145"/>
      <c r="H71" s="145"/>
      <c r="I71" s="145"/>
      <c r="J71" s="145"/>
      <c r="K71" s="145"/>
      <c r="L71" s="145"/>
      <c r="M71" s="145"/>
      <c r="N71" s="145"/>
      <c r="O71" s="122"/>
      <c r="P71" s="122"/>
      <c r="Q71" s="122"/>
      <c r="R71" s="122"/>
      <c r="S71" s="122"/>
      <c r="T71" s="122"/>
      <c r="U71" s="145"/>
      <c r="V71" s="145"/>
      <c r="W71" s="145"/>
      <c r="X71" s="145"/>
      <c r="Y71" s="145"/>
      <c r="Z71" s="145"/>
      <c r="AA71" s="145"/>
      <c r="AB71" s="145"/>
    </row>
    <row r="72" spans="1:28" ht="13.5" customHeight="1" x14ac:dyDescent="0.25">
      <c r="A72" s="90" t="s">
        <v>194</v>
      </c>
      <c r="B72" s="92"/>
      <c r="C72" s="118"/>
      <c r="D72" s="119"/>
      <c r="E72" s="119"/>
      <c r="F72" s="119"/>
      <c r="G72" s="119"/>
      <c r="H72" s="119"/>
      <c r="I72" s="119"/>
      <c r="J72" s="119"/>
      <c r="K72" s="119"/>
      <c r="L72" s="119"/>
      <c r="M72" s="119"/>
      <c r="N72" s="93"/>
      <c r="O72" s="122"/>
      <c r="P72" s="122"/>
      <c r="Q72" s="122"/>
      <c r="R72" s="122"/>
      <c r="S72" s="122"/>
      <c r="T72" s="122"/>
      <c r="U72" s="145"/>
      <c r="V72" s="145"/>
      <c r="W72" s="145"/>
      <c r="X72" s="145"/>
      <c r="Y72" s="145"/>
      <c r="Z72" s="145"/>
      <c r="AA72" s="145"/>
      <c r="AB72" s="145"/>
    </row>
    <row r="73" spans="1:28" ht="61.5" customHeight="1" x14ac:dyDescent="0.25">
      <c r="A73" s="276"/>
      <c r="B73" s="276"/>
      <c r="C73" s="276"/>
      <c r="D73" s="276"/>
      <c r="E73" s="276"/>
      <c r="F73" s="276"/>
      <c r="G73" s="276"/>
      <c r="H73" s="276"/>
      <c r="I73" s="276"/>
      <c r="J73" s="276"/>
      <c r="K73" s="276"/>
      <c r="L73" s="276"/>
      <c r="M73" s="276"/>
      <c r="N73" s="276"/>
      <c r="O73" s="122"/>
      <c r="P73" s="122"/>
      <c r="Q73" s="122"/>
      <c r="R73" s="122"/>
      <c r="S73" s="122"/>
      <c r="T73" s="122"/>
      <c r="U73" s="145"/>
      <c r="V73" s="145"/>
      <c r="W73" s="145"/>
      <c r="X73" s="145"/>
      <c r="Y73" s="145"/>
      <c r="Z73" s="145"/>
      <c r="AA73" s="145"/>
      <c r="AB73" s="145"/>
    </row>
  </sheetData>
  <sheetProtection algorithmName="SHA-512" hashValue="u4RxAHf+PyE1FjTl2m91lk7nFYO4cuzXAZeGSMXMDdIF2Dw1cR3LnZL79zyBIQmJTn52IZ1sSvgJhYyuPeXeyQ==" saltValue="ih7kywcU4IpRnUz1Q1x5+A==" spinCount="100000" sheet="1" objects="1" scenarios="1" formatCells="0"/>
  <mergeCells count="45">
    <mergeCell ref="B3:C3"/>
    <mergeCell ref="A4:A6"/>
    <mergeCell ref="B4:B6"/>
    <mergeCell ref="A7:A9"/>
    <mergeCell ref="B7:B9"/>
    <mergeCell ref="A10:A12"/>
    <mergeCell ref="B10:B12"/>
    <mergeCell ref="A13:A15"/>
    <mergeCell ref="B13:B15"/>
    <mergeCell ref="A16:A18"/>
    <mergeCell ref="B16:B18"/>
    <mergeCell ref="B19:C19"/>
    <mergeCell ref="A22:N22"/>
    <mergeCell ref="A25:N25"/>
    <mergeCell ref="A27:A29"/>
    <mergeCell ref="B27:B29"/>
    <mergeCell ref="A30:A32"/>
    <mergeCell ref="B30:B32"/>
    <mergeCell ref="A33:A35"/>
    <mergeCell ref="B33:B35"/>
    <mergeCell ref="A36:A38"/>
    <mergeCell ref="B36:B38"/>
    <mergeCell ref="A39:A41"/>
    <mergeCell ref="B39:B41"/>
    <mergeCell ref="B44:C44"/>
    <mergeCell ref="A45:A47"/>
    <mergeCell ref="B45:B47"/>
    <mergeCell ref="A48:A50"/>
    <mergeCell ref="B48:B50"/>
    <mergeCell ref="A51:A53"/>
    <mergeCell ref="B51:B53"/>
    <mergeCell ref="A54:A56"/>
    <mergeCell ref="B54:B56"/>
    <mergeCell ref="A57:A59"/>
    <mergeCell ref="B57:B59"/>
    <mergeCell ref="A62:N62"/>
    <mergeCell ref="A63:N63"/>
    <mergeCell ref="A64:N64"/>
    <mergeCell ref="A70:N70"/>
    <mergeCell ref="A73:N73"/>
    <mergeCell ref="A65:N65"/>
    <mergeCell ref="A66:N66"/>
    <mergeCell ref="A67:N67"/>
    <mergeCell ref="A68:N68"/>
    <mergeCell ref="A69:N69"/>
  </mergeCells>
  <conditionalFormatting sqref="Q45:AA59">
    <cfRule type="cellIs" dxfId="0" priority="2" operator="equal">
      <formula>"&lt;&gt;"""""</formula>
    </cfRule>
  </conditionalFormatting>
  <printOptions horizontalCentered="1"/>
  <pageMargins left="0.23611111111111099" right="0.23611111111111099" top="0.55000000000000004" bottom="0.27569444444444402" header="0.25972222222222202" footer="0.51180555555555496"/>
  <pageSetup firstPageNumber="0" orientation="landscape" horizontalDpi="300" verticalDpi="300" r:id="rId1"/>
  <headerFooter>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25"/>
  <sheetViews>
    <sheetView showGridLines="0" showRowColHeaders="0" zoomScaleNormal="100" workbookViewId="0"/>
  </sheetViews>
  <sheetFormatPr defaultRowHeight="13.2" x14ac:dyDescent="0.25"/>
  <cols>
    <col min="1" max="1" width="8.5546875" style="22" customWidth="1"/>
    <col min="2" max="2" width="26.33203125" style="22" customWidth="1"/>
    <col min="3" max="3" width="17.6640625" style="22" customWidth="1"/>
    <col min="4" max="4" width="3.6640625" style="22" customWidth="1"/>
    <col min="5" max="6" width="19.6640625" style="22" customWidth="1"/>
    <col min="7" max="8" width="8.109375" style="126" customWidth="1"/>
    <col min="9" max="9" width="6" style="126" customWidth="1"/>
    <col min="10" max="1025" width="9.109375" style="22" customWidth="1"/>
  </cols>
  <sheetData>
    <row r="1" spans="1:17" s="65" customFormat="1" ht="17.25" customHeight="1" x14ac:dyDescent="0.25">
      <c r="A1" s="64" t="str">
        <f>IF(Identificação!C17="","",Identificação!C17)</f>
        <v>ESCOLA BÁSICA SECUNDÁRIA PROF. DR. FRANCISCO FREITAS BRANCO</v>
      </c>
    </row>
    <row r="2" spans="1:17" s="65" customFormat="1" ht="17.25" customHeight="1" x14ac:dyDescent="0.25">
      <c r="A2" s="67" t="str">
        <f>IF(Validação!E9="Preenchido","","Mensagem: " &amp; Validação!E9 &amp; "! " &amp; Validação!E10)</f>
        <v/>
      </c>
      <c r="B2" s="67"/>
      <c r="C2" s="67"/>
      <c r="D2" s="67"/>
      <c r="E2" s="67"/>
      <c r="F2" s="67"/>
      <c r="G2" s="128"/>
      <c r="H2" s="128"/>
      <c r="I2" s="128"/>
      <c r="J2" s="128"/>
      <c r="K2" s="128"/>
      <c r="M2" s="128"/>
      <c r="P2" s="127"/>
      <c r="Q2" s="128"/>
    </row>
    <row r="3" spans="1:17" ht="34.5" customHeight="1" x14ac:dyDescent="0.25">
      <c r="A3" s="233" t="s">
        <v>195</v>
      </c>
      <c r="B3" s="220" t="s">
        <v>196</v>
      </c>
      <c r="C3" s="289" t="s">
        <v>197</v>
      </c>
      <c r="D3" s="289"/>
      <c r="E3" s="222" t="s">
        <v>198</v>
      </c>
      <c r="F3" s="228" t="s">
        <v>143</v>
      </c>
      <c r="G3" s="129"/>
      <c r="H3" s="129"/>
      <c r="I3" s="129"/>
      <c r="J3" s="73"/>
      <c r="K3" s="73"/>
      <c r="L3" s="145"/>
      <c r="M3" s="145"/>
      <c r="N3" s="145"/>
      <c r="O3" s="145"/>
      <c r="P3" s="145"/>
      <c r="Q3" s="145"/>
    </row>
    <row r="4" spans="1:17" ht="22.5" customHeight="1" x14ac:dyDescent="0.25">
      <c r="A4" s="290"/>
      <c r="B4" s="130" t="s">
        <v>199</v>
      </c>
      <c r="C4" s="291">
        <v>0</v>
      </c>
      <c r="D4" s="291"/>
      <c r="E4" s="223">
        <v>0</v>
      </c>
      <c r="F4" s="235">
        <f t="shared" ref="F4:F15" si="0">SUM(C4,E4)</f>
        <v>0</v>
      </c>
      <c r="G4" s="83">
        <f t="shared" ref="G4:G15" si="1">IF(OR(C4="",E4=""),1,0)</f>
        <v>0</v>
      </c>
      <c r="H4" s="83">
        <f>SUM(G4,G5,G6,G7,G8,G9,G10,G11,G12,G13,G14,G15)</f>
        <v>0</v>
      </c>
      <c r="I4" s="83" t="str">
        <f>IF(SUM(C4:D15)&lt;&gt;'Recursos Humanos'!N4,"ERROH",IF(SUM(E4:E15)&lt;&gt;'Recursos Humanos'!N5,"ERROM","OK"))</f>
        <v>OK</v>
      </c>
      <c r="J4" s="172">
        <v>18</v>
      </c>
      <c r="K4" s="83" t="str">
        <f>IF(F4&gt;0,"ERRO18","OK")</f>
        <v>OK</v>
      </c>
      <c r="L4" s="145"/>
      <c r="M4" s="145"/>
      <c r="N4" s="145"/>
      <c r="O4" s="145"/>
      <c r="P4" s="145"/>
      <c r="Q4" s="145"/>
    </row>
    <row r="5" spans="1:17" ht="22.5" customHeight="1" x14ac:dyDescent="0.25">
      <c r="A5" s="290"/>
      <c r="B5" s="130" t="s">
        <v>200</v>
      </c>
      <c r="C5" s="291">
        <v>0</v>
      </c>
      <c r="D5" s="291"/>
      <c r="E5" s="223">
        <v>0</v>
      </c>
      <c r="F5" s="235">
        <f t="shared" si="0"/>
        <v>0</v>
      </c>
      <c r="G5" s="83">
        <f t="shared" si="1"/>
        <v>0</v>
      </c>
      <c r="H5" s="83"/>
      <c r="I5" s="83"/>
      <c r="J5" s="172">
        <v>21</v>
      </c>
      <c r="K5" s="85"/>
      <c r="L5" s="145"/>
      <c r="M5" s="145"/>
      <c r="N5" s="145"/>
      <c r="O5" s="145"/>
      <c r="P5" s="145"/>
      <c r="Q5" s="145"/>
    </row>
    <row r="6" spans="1:17" ht="22.5" customHeight="1" x14ac:dyDescent="0.25">
      <c r="A6" s="290"/>
      <c r="B6" s="130" t="s">
        <v>201</v>
      </c>
      <c r="C6" s="291">
        <v>1</v>
      </c>
      <c r="D6" s="291"/>
      <c r="E6" s="223">
        <v>1</v>
      </c>
      <c r="F6" s="235">
        <f t="shared" si="0"/>
        <v>2</v>
      </c>
      <c r="G6" s="83">
        <f t="shared" si="1"/>
        <v>0</v>
      </c>
      <c r="H6" s="83"/>
      <c r="I6" s="83"/>
      <c r="J6" s="172">
        <v>27</v>
      </c>
      <c r="K6" s="85"/>
      <c r="L6" s="145"/>
      <c r="M6" s="145"/>
      <c r="N6" s="145"/>
      <c r="O6" s="145"/>
      <c r="P6" s="145"/>
      <c r="Q6" s="145"/>
    </row>
    <row r="7" spans="1:17" ht="22.5" customHeight="1" x14ac:dyDescent="0.25">
      <c r="A7" s="290"/>
      <c r="B7" s="130" t="s">
        <v>202</v>
      </c>
      <c r="C7" s="291">
        <v>1</v>
      </c>
      <c r="D7" s="291"/>
      <c r="E7" s="223">
        <v>3</v>
      </c>
      <c r="F7" s="235">
        <f t="shared" si="0"/>
        <v>4</v>
      </c>
      <c r="G7" s="83">
        <f t="shared" si="1"/>
        <v>0</v>
      </c>
      <c r="H7" s="83"/>
      <c r="I7" s="83"/>
      <c r="J7" s="172">
        <v>32</v>
      </c>
      <c r="K7" s="85"/>
      <c r="L7" s="145"/>
      <c r="M7" s="145"/>
      <c r="N7" s="145"/>
      <c r="O7" s="145"/>
      <c r="P7" s="145"/>
      <c r="Q7" s="145"/>
    </row>
    <row r="8" spans="1:17" ht="22.5" customHeight="1" x14ac:dyDescent="0.25">
      <c r="A8" s="290"/>
      <c r="B8" s="130" t="s">
        <v>203</v>
      </c>
      <c r="C8" s="291">
        <v>2</v>
      </c>
      <c r="D8" s="291"/>
      <c r="E8" s="223">
        <v>7</v>
      </c>
      <c r="F8" s="235">
        <f t="shared" si="0"/>
        <v>9</v>
      </c>
      <c r="G8" s="83">
        <f t="shared" si="1"/>
        <v>0</v>
      </c>
      <c r="H8" s="83"/>
      <c r="I8" s="83"/>
      <c r="J8" s="172">
        <v>37</v>
      </c>
      <c r="K8" s="85"/>
      <c r="L8" s="145"/>
      <c r="M8" s="145"/>
      <c r="N8" s="145"/>
      <c r="O8" s="145"/>
      <c r="P8" s="145"/>
      <c r="Q8" s="145"/>
    </row>
    <row r="9" spans="1:17" ht="22.5" customHeight="1" x14ac:dyDescent="0.25">
      <c r="A9" s="290"/>
      <c r="B9" s="130" t="s">
        <v>204</v>
      </c>
      <c r="C9" s="291">
        <v>13</v>
      </c>
      <c r="D9" s="291"/>
      <c r="E9" s="223">
        <v>12</v>
      </c>
      <c r="F9" s="235">
        <f t="shared" si="0"/>
        <v>25</v>
      </c>
      <c r="G9" s="83">
        <f t="shared" si="1"/>
        <v>0</v>
      </c>
      <c r="H9" s="83"/>
      <c r="I9" s="83"/>
      <c r="J9" s="172">
        <v>42</v>
      </c>
      <c r="K9" s="85"/>
      <c r="L9" s="145"/>
      <c r="M9" s="145"/>
      <c r="N9" s="145"/>
      <c r="O9" s="145"/>
      <c r="P9" s="145"/>
      <c r="Q9" s="145"/>
    </row>
    <row r="10" spans="1:17" ht="22.5" customHeight="1" x14ac:dyDescent="0.25">
      <c r="A10" s="290"/>
      <c r="B10" s="130" t="s">
        <v>205</v>
      </c>
      <c r="C10" s="291">
        <v>11</v>
      </c>
      <c r="D10" s="291"/>
      <c r="E10" s="223">
        <v>20</v>
      </c>
      <c r="F10" s="235">
        <f t="shared" si="0"/>
        <v>31</v>
      </c>
      <c r="G10" s="83">
        <f t="shared" si="1"/>
        <v>0</v>
      </c>
      <c r="H10" s="83"/>
      <c r="I10" s="83"/>
      <c r="J10" s="172">
        <v>47</v>
      </c>
      <c r="K10" s="85"/>
      <c r="L10" s="145"/>
      <c r="M10" s="145"/>
      <c r="N10" s="145"/>
      <c r="O10" s="145"/>
      <c r="P10" s="145"/>
      <c r="Q10" s="145"/>
    </row>
    <row r="11" spans="1:17" ht="22.5" customHeight="1" x14ac:dyDescent="0.25">
      <c r="A11" s="290"/>
      <c r="B11" s="130" t="s">
        <v>206</v>
      </c>
      <c r="C11" s="291">
        <v>8</v>
      </c>
      <c r="D11" s="291"/>
      <c r="E11" s="223">
        <v>15</v>
      </c>
      <c r="F11" s="235">
        <f t="shared" si="0"/>
        <v>23</v>
      </c>
      <c r="G11" s="83">
        <f t="shared" si="1"/>
        <v>0</v>
      </c>
      <c r="H11" s="83"/>
      <c r="I11" s="83"/>
      <c r="J11" s="172">
        <v>52</v>
      </c>
      <c r="K11" s="85"/>
      <c r="L11" s="145"/>
      <c r="M11" s="145"/>
      <c r="N11" s="145"/>
      <c r="O11" s="145"/>
      <c r="P11" s="145"/>
      <c r="Q11" s="145"/>
    </row>
    <row r="12" spans="1:17" ht="22.5" customHeight="1" x14ac:dyDescent="0.25">
      <c r="A12" s="290"/>
      <c r="B12" s="130" t="s">
        <v>207</v>
      </c>
      <c r="C12" s="291">
        <v>8</v>
      </c>
      <c r="D12" s="291"/>
      <c r="E12" s="223">
        <v>13</v>
      </c>
      <c r="F12" s="235">
        <f t="shared" si="0"/>
        <v>21</v>
      </c>
      <c r="G12" s="83">
        <f t="shared" si="1"/>
        <v>0</v>
      </c>
      <c r="H12" s="83"/>
      <c r="I12" s="83"/>
      <c r="J12" s="172">
        <v>57</v>
      </c>
      <c r="K12" s="85"/>
      <c r="L12" s="145"/>
      <c r="M12" s="145"/>
      <c r="N12" s="145"/>
      <c r="O12" s="145"/>
      <c r="P12" s="145"/>
      <c r="Q12" s="145"/>
    </row>
    <row r="13" spans="1:17" ht="22.5" customHeight="1" x14ac:dyDescent="0.25">
      <c r="A13" s="290"/>
      <c r="B13" s="130" t="s">
        <v>208</v>
      </c>
      <c r="C13" s="291">
        <v>4</v>
      </c>
      <c r="D13" s="291"/>
      <c r="E13" s="223">
        <v>11</v>
      </c>
      <c r="F13" s="235">
        <f t="shared" si="0"/>
        <v>15</v>
      </c>
      <c r="G13" s="83">
        <f t="shared" si="1"/>
        <v>0</v>
      </c>
      <c r="H13" s="83"/>
      <c r="I13" s="83"/>
      <c r="J13" s="172">
        <v>62</v>
      </c>
      <c r="K13" s="85"/>
      <c r="L13" s="145"/>
      <c r="M13" s="145"/>
      <c r="N13" s="145"/>
      <c r="O13" s="145"/>
      <c r="P13" s="145"/>
      <c r="Q13" s="145"/>
    </row>
    <row r="14" spans="1:17" ht="22.5" customHeight="1" x14ac:dyDescent="0.25">
      <c r="A14" s="290"/>
      <c r="B14" s="130" t="s">
        <v>209</v>
      </c>
      <c r="C14" s="291">
        <v>6</v>
      </c>
      <c r="D14" s="291"/>
      <c r="E14" s="223">
        <v>8</v>
      </c>
      <c r="F14" s="235">
        <f t="shared" si="0"/>
        <v>14</v>
      </c>
      <c r="G14" s="83">
        <f t="shared" si="1"/>
        <v>0</v>
      </c>
      <c r="H14" s="83"/>
      <c r="I14" s="83"/>
      <c r="J14" s="172">
        <v>67</v>
      </c>
      <c r="K14" s="85"/>
      <c r="L14" s="145"/>
      <c r="M14" s="145"/>
      <c r="N14" s="145"/>
      <c r="O14" s="145"/>
      <c r="P14" s="145"/>
      <c r="Q14" s="145"/>
    </row>
    <row r="15" spans="1:17" ht="22.5" customHeight="1" x14ac:dyDescent="0.25">
      <c r="A15" s="290"/>
      <c r="B15" s="131" t="s">
        <v>210</v>
      </c>
      <c r="C15" s="291">
        <v>0</v>
      </c>
      <c r="D15" s="291"/>
      <c r="E15" s="223">
        <v>0</v>
      </c>
      <c r="F15" s="115">
        <f t="shared" si="0"/>
        <v>0</v>
      </c>
      <c r="G15" s="83">
        <f t="shared" si="1"/>
        <v>0</v>
      </c>
      <c r="H15" s="83"/>
      <c r="I15" s="83"/>
      <c r="J15" s="172">
        <v>70</v>
      </c>
      <c r="K15" s="83" t="str">
        <f>IF(F15&gt;0,"ERRO70","OK")</f>
        <v>OK</v>
      </c>
      <c r="L15" s="145"/>
      <c r="M15" s="145"/>
      <c r="N15" s="145"/>
      <c r="O15" s="145"/>
      <c r="P15" s="145"/>
      <c r="Q15" s="145"/>
    </row>
    <row r="16" spans="1:17" ht="21" customHeight="1" x14ac:dyDescent="0.25">
      <c r="A16" s="292" t="s">
        <v>211</v>
      </c>
      <c r="B16" s="132"/>
      <c r="C16" s="133"/>
      <c r="D16" s="134"/>
      <c r="E16" s="135" t="s">
        <v>212</v>
      </c>
      <c r="F16" s="136">
        <f>IF(SUM(F4:F15)=0,0,(F4*J4+F5*J5+F6*J6+F7*J7+F8*J8+F9*J9+F10*J10+F11*J11+F12*J12+F13*J13+F14*J14+F15*J15)/SUM(F4:F15))</f>
        <v>50.576388888888886</v>
      </c>
      <c r="G16" s="83">
        <f>IF(F16="",1,0)</f>
        <v>0</v>
      </c>
      <c r="H16" s="83">
        <f>SUM(G16,G17,G18)</f>
        <v>0</v>
      </c>
      <c r="I16" s="83"/>
      <c r="J16" s="73"/>
      <c r="K16" s="73"/>
      <c r="L16" s="145"/>
      <c r="M16" s="145"/>
      <c r="N16" s="145"/>
      <c r="O16" s="145"/>
      <c r="P16" s="145"/>
      <c r="Q16" s="145"/>
    </row>
    <row r="17" spans="1:28" ht="21" customHeight="1" x14ac:dyDescent="0.25">
      <c r="A17" s="292"/>
      <c r="B17" s="27"/>
      <c r="C17" s="29"/>
      <c r="D17" s="29"/>
      <c r="E17" s="137" t="s">
        <v>213</v>
      </c>
      <c r="F17" s="138">
        <f>IF(SUM(C4:C15)=0,0,(C4*J4+C5*J5+C6*J6+C7*J7+C8*J8+C9*J9+C10*J10+C11*J11+C12*J12+C13*J13+C14*J14+C15*J15)/SUM(C4:C15))</f>
        <v>50.333333333333336</v>
      </c>
      <c r="G17" s="83">
        <f>IF(F17="",1,0)</f>
        <v>0</v>
      </c>
      <c r="H17" s="83"/>
      <c r="I17" s="83"/>
      <c r="J17" s="73"/>
      <c r="K17" s="73"/>
      <c r="L17" s="145"/>
      <c r="M17" s="145"/>
      <c r="N17" s="145"/>
      <c r="O17" s="145"/>
      <c r="P17" s="145"/>
      <c r="Q17" s="145"/>
      <c r="R17" s="145"/>
      <c r="S17" s="145"/>
      <c r="T17" s="145"/>
      <c r="U17" s="145"/>
      <c r="V17" s="145"/>
      <c r="W17" s="145"/>
      <c r="X17" s="145"/>
      <c r="Y17" s="145"/>
      <c r="Z17" s="145"/>
      <c r="AA17" s="145"/>
      <c r="AB17" s="145"/>
    </row>
    <row r="18" spans="1:28" ht="21" customHeight="1" x14ac:dyDescent="0.25">
      <c r="A18" s="292"/>
      <c r="B18" s="139"/>
      <c r="C18" s="33"/>
      <c r="D18" s="33"/>
      <c r="E18" s="140" t="s">
        <v>214</v>
      </c>
      <c r="F18" s="141">
        <f>IF(SUM(E4:E15)=0,0,(E4*J4+E5*J5+E6*J6+E7*J7+E8*J8+E9*J9+E10*J10+E11*J11+E12*J12+E13*J13+E14*J14+E15*J15)/SUM(E4:E15))</f>
        <v>50.722222222222221</v>
      </c>
      <c r="G18" s="83">
        <f>IF(F18="",1,0)</f>
        <v>0</v>
      </c>
      <c r="H18" s="83"/>
      <c r="I18" s="83"/>
      <c r="J18" s="73"/>
      <c r="K18" s="73"/>
      <c r="L18" s="145"/>
      <c r="M18" s="145"/>
      <c r="N18" s="145"/>
      <c r="O18" s="145"/>
      <c r="P18" s="145"/>
      <c r="Q18" s="145"/>
      <c r="R18" s="145"/>
      <c r="S18" s="145"/>
      <c r="T18" s="145"/>
      <c r="U18" s="145"/>
      <c r="V18" s="145"/>
      <c r="W18" s="145"/>
      <c r="X18" s="145"/>
      <c r="Y18" s="145"/>
      <c r="Z18" s="145"/>
      <c r="AA18" s="145"/>
      <c r="AB18" s="145"/>
    </row>
    <row r="19" spans="1:28" s="22" customFormat="1" ht="13.5" customHeight="1" x14ac:dyDescent="0.1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1:28" s="119" customFormat="1" ht="13.5" customHeight="1" x14ac:dyDescent="0.2">
      <c r="A20" s="90" t="s">
        <v>184</v>
      </c>
      <c r="B20" s="92"/>
      <c r="C20" s="118"/>
      <c r="N20" s="93"/>
      <c r="P20" s="144"/>
      <c r="Q20" s="144"/>
      <c r="R20" s="144"/>
      <c r="S20" s="144"/>
      <c r="T20" s="144"/>
      <c r="U20" s="144"/>
      <c r="V20" s="144"/>
      <c r="W20" s="144"/>
      <c r="X20" s="144"/>
      <c r="Y20" s="144"/>
      <c r="Z20" s="121"/>
      <c r="AA20" s="121"/>
      <c r="AB20" s="121"/>
    </row>
    <row r="21" spans="1:28" s="119" customFormat="1" ht="19.5" customHeight="1" x14ac:dyDescent="0.2">
      <c r="A21" s="293" t="s">
        <v>215</v>
      </c>
      <c r="B21" s="293"/>
      <c r="C21" s="293"/>
      <c r="D21" s="293"/>
      <c r="E21" s="293"/>
      <c r="F21" s="293"/>
      <c r="G21" s="142"/>
      <c r="H21" s="142"/>
      <c r="I21" s="142"/>
      <c r="J21" s="142"/>
      <c r="K21" s="142"/>
      <c r="L21" s="142"/>
      <c r="M21" s="142"/>
      <c r="N21" s="142"/>
      <c r="O21" s="143"/>
      <c r="P21" s="123"/>
      <c r="Q21" s="144"/>
      <c r="R21" s="144"/>
      <c r="S21" s="144"/>
      <c r="T21" s="144"/>
      <c r="U21" s="144"/>
      <c r="V21" s="144"/>
      <c r="W21" s="144"/>
      <c r="X21" s="144"/>
      <c r="Y21" s="144"/>
      <c r="Z21" s="121"/>
      <c r="AA21" s="121"/>
      <c r="AB21" s="121"/>
    </row>
    <row r="22" spans="1:28" s="119" customFormat="1" ht="19.5" customHeight="1" x14ac:dyDescent="0.2">
      <c r="A22" s="293" t="s">
        <v>216</v>
      </c>
      <c r="B22" s="293"/>
      <c r="C22" s="293"/>
      <c r="D22" s="293"/>
      <c r="E22" s="293"/>
      <c r="F22" s="293"/>
      <c r="G22" s="142"/>
      <c r="H22" s="142"/>
      <c r="I22" s="142"/>
      <c r="J22" s="142"/>
      <c r="K22" s="142"/>
      <c r="L22" s="142"/>
      <c r="M22" s="142"/>
      <c r="N22" s="142"/>
      <c r="O22" s="143"/>
      <c r="P22" s="123"/>
      <c r="Q22" s="144"/>
      <c r="R22" s="144"/>
      <c r="S22" s="144"/>
      <c r="T22" s="144"/>
      <c r="U22" s="144"/>
      <c r="V22" s="144"/>
      <c r="W22" s="144"/>
      <c r="X22" s="144"/>
      <c r="Y22" s="144"/>
      <c r="Z22" s="121"/>
      <c r="AA22" s="121"/>
      <c r="AB22" s="121"/>
    </row>
    <row r="23" spans="1:28" s="22" customFormat="1" ht="13.5" customHeight="1" x14ac:dyDescent="0.15">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row>
    <row r="24" spans="1:28" ht="13.5" customHeight="1" x14ac:dyDescent="0.25">
      <c r="A24" s="90" t="s">
        <v>194</v>
      </c>
      <c r="B24" s="92"/>
      <c r="C24" s="118"/>
      <c r="D24" s="119"/>
      <c r="E24" s="119"/>
      <c r="F24" s="119"/>
      <c r="G24" s="119"/>
      <c r="H24" s="119"/>
      <c r="I24" s="119"/>
      <c r="J24" s="119"/>
      <c r="K24" s="119"/>
      <c r="L24" s="119"/>
      <c r="M24" s="119"/>
      <c r="N24" s="93"/>
      <c r="O24" s="145"/>
      <c r="P24" s="145"/>
      <c r="Q24" s="145"/>
      <c r="R24" s="145"/>
      <c r="S24" s="145"/>
      <c r="T24" s="145"/>
      <c r="U24" s="145"/>
      <c r="V24" s="145"/>
      <c r="W24" s="145"/>
      <c r="X24" s="145"/>
      <c r="Y24" s="145"/>
      <c r="Z24" s="145"/>
      <c r="AA24" s="145"/>
      <c r="AB24" s="145"/>
    </row>
    <row r="25" spans="1:28" ht="61.5" customHeight="1" x14ac:dyDescent="0.25">
      <c r="A25" s="288"/>
      <c r="B25" s="288"/>
      <c r="C25" s="288"/>
      <c r="D25" s="288"/>
      <c r="E25" s="288"/>
      <c r="F25" s="288"/>
      <c r="G25" s="146"/>
      <c r="H25" s="146"/>
      <c r="I25" s="146"/>
      <c r="J25" s="146"/>
      <c r="K25" s="146"/>
      <c r="L25" s="146"/>
      <c r="M25" s="146"/>
      <c r="N25" s="146"/>
      <c r="O25" s="145"/>
      <c r="P25" s="145"/>
      <c r="Q25" s="145"/>
      <c r="R25" s="145"/>
      <c r="S25" s="145"/>
      <c r="T25" s="145"/>
      <c r="U25" s="145"/>
      <c r="V25" s="145"/>
      <c r="W25" s="145"/>
      <c r="X25" s="145"/>
      <c r="Y25" s="145"/>
      <c r="Z25" s="145"/>
      <c r="AA25" s="145"/>
      <c r="AB25" s="145"/>
    </row>
  </sheetData>
  <sheetProtection password="CA77" sheet="1" objects="1" scenarios="1" formatCells="0"/>
  <mergeCells count="18">
    <mergeCell ref="A21:F21"/>
    <mergeCell ref="A22:F22"/>
    <mergeCell ref="A25:F25"/>
    <mergeCell ref="C3:D3"/>
    <mergeCell ref="A4:A15"/>
    <mergeCell ref="C4:D4"/>
    <mergeCell ref="C5:D5"/>
    <mergeCell ref="C6:D6"/>
    <mergeCell ref="C7:D7"/>
    <mergeCell ref="C8:D8"/>
    <mergeCell ref="C9:D9"/>
    <mergeCell ref="C10:D10"/>
    <mergeCell ref="C11:D11"/>
    <mergeCell ref="C12:D12"/>
    <mergeCell ref="C13:D13"/>
    <mergeCell ref="C14:D14"/>
    <mergeCell ref="C15:D15"/>
    <mergeCell ref="A16:A18"/>
  </mergeCells>
  <printOptions horizontalCentered="1"/>
  <pageMargins left="0.23611111111111099" right="0.23611111111111099" top="0.55000000000000004" bottom="0.39374999999999999" header="0.29027777777777802" footer="0.51180555555555496"/>
  <pageSetup firstPageNumber="0" orientation="landscape" horizontalDpi="300" verticalDpi="300" r:id="rId1"/>
  <headerFooter>
    <oddHeader>&amp;R&amp;"Verdana,Normal"&amp;7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K21"/>
  <sheetViews>
    <sheetView showGridLines="0" showRowColHeaders="0" zoomScaleNormal="100" workbookViewId="0">
      <selection activeCell="N11" sqref="N11"/>
    </sheetView>
  </sheetViews>
  <sheetFormatPr defaultRowHeight="13.2" x14ac:dyDescent="0.25"/>
  <cols>
    <col min="1" max="1" width="8.5546875" style="22" customWidth="1"/>
    <col min="2" max="2" width="20.6640625" style="22" customWidth="1"/>
    <col min="3" max="5" width="6.88671875" style="22" customWidth="1"/>
    <col min="6" max="16" width="7.6640625" style="22" customWidth="1"/>
    <col min="17" max="18" width="8.109375" style="22" customWidth="1"/>
    <col min="19" max="19" width="6" style="22" customWidth="1"/>
    <col min="20"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IF(Validação!E12="Preenchido","","Mensagem: " &amp; Validação!E12 &amp; "! " &amp; Validação!E13)</f>
        <v/>
      </c>
      <c r="B2" s="67"/>
      <c r="C2" s="67"/>
      <c r="D2" s="67"/>
      <c r="E2" s="67"/>
      <c r="F2" s="67"/>
      <c r="G2" s="128"/>
      <c r="H2" s="128"/>
      <c r="I2" s="128"/>
      <c r="J2" s="128"/>
      <c r="K2" s="128"/>
      <c r="M2" s="128"/>
      <c r="P2" s="127"/>
      <c r="Q2" s="128"/>
    </row>
    <row r="3" spans="1:28" ht="87" customHeight="1" x14ac:dyDescent="0.25">
      <c r="A3" s="233" t="s">
        <v>217</v>
      </c>
      <c r="B3" s="220" t="s">
        <v>218</v>
      </c>
      <c r="C3" s="70" t="s">
        <v>197</v>
      </c>
      <c r="D3" s="70" t="s">
        <v>198</v>
      </c>
      <c r="E3" s="70" t="s">
        <v>143</v>
      </c>
      <c r="F3" s="70" t="s">
        <v>219</v>
      </c>
      <c r="G3" s="71" t="s">
        <v>134</v>
      </c>
      <c r="H3" s="70" t="s">
        <v>220</v>
      </c>
      <c r="I3" s="70" t="s">
        <v>221</v>
      </c>
      <c r="J3" s="70" t="s">
        <v>176</v>
      </c>
      <c r="K3" s="70" t="s">
        <v>177</v>
      </c>
      <c r="L3" s="70" t="s">
        <v>139</v>
      </c>
      <c r="M3" s="70" t="s">
        <v>140</v>
      </c>
      <c r="N3" s="70" t="s">
        <v>141</v>
      </c>
      <c r="O3" s="70" t="s">
        <v>142</v>
      </c>
      <c r="P3" s="72" t="s">
        <v>143</v>
      </c>
      <c r="Q3" s="145"/>
      <c r="R3" s="145"/>
      <c r="S3" s="145"/>
      <c r="T3" s="145"/>
      <c r="U3" s="145"/>
      <c r="V3" s="145"/>
      <c r="W3" s="145"/>
      <c r="X3" s="145"/>
      <c r="Y3" s="145"/>
      <c r="Z3" s="145"/>
      <c r="AA3" s="145"/>
      <c r="AB3" s="145"/>
    </row>
    <row r="4" spans="1:28" ht="22.5" customHeight="1" x14ac:dyDescent="0.25">
      <c r="A4" s="294"/>
      <c r="B4" s="130" t="s">
        <v>222</v>
      </c>
      <c r="C4" s="223">
        <v>7</v>
      </c>
      <c r="D4" s="223">
        <v>8</v>
      </c>
      <c r="E4" s="234">
        <f t="shared" ref="E4:E11" si="0">SUM(C4:D4)</f>
        <v>15</v>
      </c>
      <c r="F4" s="147">
        <v>0</v>
      </c>
      <c r="G4" s="147">
        <v>0</v>
      </c>
      <c r="H4" s="147">
        <v>0</v>
      </c>
      <c r="I4" s="147">
        <v>8</v>
      </c>
      <c r="J4" s="147">
        <v>0</v>
      </c>
      <c r="K4" s="147">
        <v>0</v>
      </c>
      <c r="L4" s="114">
        <v>0</v>
      </c>
      <c r="M4" s="114">
        <v>0</v>
      </c>
      <c r="N4" s="147">
        <v>7</v>
      </c>
      <c r="O4" s="147">
        <v>0</v>
      </c>
      <c r="P4" s="115">
        <f t="shared" ref="P4:P11" si="1">SUM(F4:O4)</f>
        <v>15</v>
      </c>
      <c r="Q4" s="83">
        <f t="shared" ref="Q4:Q11" si="2">IF(OR(F4="",G4="",H4="",I4="",J4="",K4="",N4="",O4=""),1,0)</f>
        <v>0</v>
      </c>
      <c r="R4" s="83">
        <f>SUM(Q4,Q5,Q6,Q7,Q8,Q9,Q10,Q11)</f>
        <v>0</v>
      </c>
      <c r="S4" s="83" t="str">
        <f>IF(SUM(C4:C11)&lt;&gt;'Recursos Humanos'!N4,"ERROH",IF(SUM(D4:D11)&lt;&gt;'Recursos Humanos'!N5,"ERROM","OK"))</f>
        <v>OK</v>
      </c>
      <c r="T4" s="83">
        <v>5</v>
      </c>
      <c r="U4" s="145"/>
      <c r="V4" s="145"/>
      <c r="W4" s="145"/>
      <c r="X4" s="145"/>
      <c r="Y4" s="145"/>
      <c r="Z4" s="145"/>
      <c r="AA4" s="145"/>
      <c r="AB4" s="145"/>
    </row>
    <row r="5" spans="1:28" ht="22.5" customHeight="1" x14ac:dyDescent="0.25">
      <c r="A5" s="294"/>
      <c r="B5" s="148" t="s">
        <v>223</v>
      </c>
      <c r="C5" s="223">
        <v>1</v>
      </c>
      <c r="D5" s="223">
        <v>4</v>
      </c>
      <c r="E5" s="234">
        <f t="shared" si="0"/>
        <v>5</v>
      </c>
      <c r="F5" s="147">
        <v>0</v>
      </c>
      <c r="G5" s="147">
        <v>0</v>
      </c>
      <c r="H5" s="147">
        <v>0</v>
      </c>
      <c r="I5" s="147">
        <v>0</v>
      </c>
      <c r="J5" s="147">
        <v>0</v>
      </c>
      <c r="K5" s="147">
        <v>0</v>
      </c>
      <c r="L5" s="114">
        <v>0</v>
      </c>
      <c r="M5" s="114">
        <v>0</v>
      </c>
      <c r="N5" s="147">
        <v>5</v>
      </c>
      <c r="O5" s="147">
        <v>0</v>
      </c>
      <c r="P5" s="115">
        <f t="shared" si="1"/>
        <v>5</v>
      </c>
      <c r="Q5" s="83">
        <f t="shared" si="2"/>
        <v>0</v>
      </c>
      <c r="R5" s="83"/>
      <c r="S5" s="83"/>
      <c r="T5" s="83">
        <v>7</v>
      </c>
      <c r="U5" s="145"/>
      <c r="V5" s="145"/>
      <c r="W5" s="145"/>
      <c r="X5" s="145"/>
      <c r="Y5" s="145"/>
      <c r="Z5" s="145"/>
      <c r="AA5" s="145"/>
      <c r="AB5" s="145"/>
    </row>
    <row r="6" spans="1:28" ht="22.5" customHeight="1" x14ac:dyDescent="0.25">
      <c r="A6" s="294"/>
      <c r="B6" s="148" t="s">
        <v>224</v>
      </c>
      <c r="C6" s="223">
        <v>1</v>
      </c>
      <c r="D6" s="223">
        <v>3</v>
      </c>
      <c r="E6" s="234">
        <f t="shared" si="0"/>
        <v>4</v>
      </c>
      <c r="F6" s="147">
        <v>0</v>
      </c>
      <c r="G6" s="147">
        <v>0</v>
      </c>
      <c r="H6" s="147">
        <v>0</v>
      </c>
      <c r="I6" s="147">
        <v>0</v>
      </c>
      <c r="J6" s="147">
        <v>0</v>
      </c>
      <c r="K6" s="147">
        <v>0</v>
      </c>
      <c r="L6" s="114">
        <v>0</v>
      </c>
      <c r="M6" s="114">
        <v>0</v>
      </c>
      <c r="N6" s="147">
        <v>4</v>
      </c>
      <c r="O6" s="147">
        <v>0</v>
      </c>
      <c r="P6" s="115">
        <f t="shared" si="1"/>
        <v>4</v>
      </c>
      <c r="Q6" s="83">
        <f t="shared" si="2"/>
        <v>0</v>
      </c>
      <c r="R6" s="85"/>
      <c r="S6" s="85"/>
      <c r="T6" s="83">
        <v>12</v>
      </c>
      <c r="U6" s="145"/>
      <c r="V6" s="145"/>
      <c r="W6" s="145"/>
      <c r="X6" s="145"/>
      <c r="Y6" s="145"/>
      <c r="Z6" s="145"/>
      <c r="AA6" s="145"/>
      <c r="AB6" s="145"/>
    </row>
    <row r="7" spans="1:28" ht="22.5" customHeight="1" x14ac:dyDescent="0.25">
      <c r="A7" s="294"/>
      <c r="B7" s="148" t="s">
        <v>225</v>
      </c>
      <c r="C7" s="223">
        <v>12</v>
      </c>
      <c r="D7" s="223">
        <v>14</v>
      </c>
      <c r="E7" s="234">
        <f t="shared" si="0"/>
        <v>26</v>
      </c>
      <c r="F7" s="147">
        <v>0</v>
      </c>
      <c r="G7" s="147">
        <v>0</v>
      </c>
      <c r="H7" s="147">
        <v>1</v>
      </c>
      <c r="I7" s="147">
        <v>1</v>
      </c>
      <c r="J7" s="147">
        <v>1</v>
      </c>
      <c r="K7" s="147">
        <v>1</v>
      </c>
      <c r="L7" s="114">
        <v>0</v>
      </c>
      <c r="M7" s="114">
        <v>0</v>
      </c>
      <c r="N7" s="147">
        <v>22</v>
      </c>
      <c r="O7" s="147">
        <v>0</v>
      </c>
      <c r="P7" s="115">
        <f t="shared" si="1"/>
        <v>26</v>
      </c>
      <c r="Q7" s="83">
        <f t="shared" si="2"/>
        <v>0</v>
      </c>
      <c r="R7" s="85"/>
      <c r="S7" s="85"/>
      <c r="T7" s="83">
        <v>17</v>
      </c>
      <c r="U7" s="145"/>
      <c r="V7" s="145"/>
      <c r="W7" s="145"/>
      <c r="X7" s="145"/>
      <c r="Y7" s="145"/>
      <c r="Z7" s="145"/>
      <c r="AA7" s="145"/>
      <c r="AB7" s="145"/>
    </row>
    <row r="8" spans="1:28" ht="22.5" customHeight="1" x14ac:dyDescent="0.25">
      <c r="A8" s="294"/>
      <c r="B8" s="148" t="s">
        <v>226</v>
      </c>
      <c r="C8" s="223">
        <v>12</v>
      </c>
      <c r="D8" s="223">
        <v>17</v>
      </c>
      <c r="E8" s="234">
        <f t="shared" si="0"/>
        <v>29</v>
      </c>
      <c r="F8" s="147">
        <v>0</v>
      </c>
      <c r="G8" s="147">
        <v>2</v>
      </c>
      <c r="H8" s="147">
        <v>4</v>
      </c>
      <c r="I8" s="147">
        <v>2</v>
      </c>
      <c r="J8" s="147">
        <v>0</v>
      </c>
      <c r="K8" s="147">
        <v>0</v>
      </c>
      <c r="L8" s="114">
        <v>0</v>
      </c>
      <c r="M8" s="114">
        <v>0</v>
      </c>
      <c r="N8" s="147">
        <v>21</v>
      </c>
      <c r="O8" s="147">
        <v>0</v>
      </c>
      <c r="P8" s="115">
        <f t="shared" si="1"/>
        <v>29</v>
      </c>
      <c r="Q8" s="83">
        <f t="shared" si="2"/>
        <v>0</v>
      </c>
      <c r="R8" s="85"/>
      <c r="S8" s="85"/>
      <c r="T8" s="83">
        <v>22</v>
      </c>
      <c r="U8" s="145"/>
      <c r="V8" s="145"/>
      <c r="W8" s="145"/>
      <c r="X8" s="145"/>
      <c r="Y8" s="145"/>
      <c r="Z8" s="145"/>
      <c r="AA8" s="145"/>
      <c r="AB8" s="145"/>
    </row>
    <row r="9" spans="1:28" ht="22.5" customHeight="1" x14ac:dyDescent="0.25">
      <c r="A9" s="294"/>
      <c r="B9" s="148" t="s">
        <v>201</v>
      </c>
      <c r="C9" s="223">
        <v>9</v>
      </c>
      <c r="D9" s="223">
        <v>16</v>
      </c>
      <c r="E9" s="234">
        <f t="shared" si="0"/>
        <v>25</v>
      </c>
      <c r="F9" s="147">
        <v>0</v>
      </c>
      <c r="G9" s="147">
        <v>0</v>
      </c>
      <c r="H9" s="147">
        <v>5</v>
      </c>
      <c r="I9" s="147">
        <v>2</v>
      </c>
      <c r="J9" s="147">
        <v>0</v>
      </c>
      <c r="K9" s="147">
        <v>0</v>
      </c>
      <c r="L9" s="114">
        <v>0</v>
      </c>
      <c r="M9" s="114">
        <v>0</v>
      </c>
      <c r="N9" s="147">
        <v>18</v>
      </c>
      <c r="O9" s="147">
        <v>0</v>
      </c>
      <c r="P9" s="115">
        <f t="shared" si="1"/>
        <v>25</v>
      </c>
      <c r="Q9" s="83">
        <f t="shared" si="2"/>
        <v>0</v>
      </c>
      <c r="R9" s="85"/>
      <c r="S9" s="85"/>
      <c r="T9" s="83">
        <v>27</v>
      </c>
      <c r="U9" s="145"/>
      <c r="V9" s="145"/>
      <c r="W9" s="145"/>
      <c r="X9" s="145"/>
      <c r="Y9" s="145"/>
      <c r="Z9" s="145"/>
      <c r="AA9" s="145"/>
      <c r="AB9" s="145"/>
    </row>
    <row r="10" spans="1:28" ht="22.5" customHeight="1" x14ac:dyDescent="0.25">
      <c r="A10" s="294"/>
      <c r="B10" s="148" t="s">
        <v>227</v>
      </c>
      <c r="C10" s="223">
        <v>6</v>
      </c>
      <c r="D10" s="223">
        <v>15</v>
      </c>
      <c r="E10" s="234">
        <f t="shared" si="0"/>
        <v>21</v>
      </c>
      <c r="F10" s="147">
        <v>1</v>
      </c>
      <c r="G10" s="147">
        <v>0</v>
      </c>
      <c r="H10" s="147">
        <v>5</v>
      </c>
      <c r="I10" s="147">
        <v>3</v>
      </c>
      <c r="J10" s="147">
        <v>1</v>
      </c>
      <c r="K10" s="147">
        <v>0</v>
      </c>
      <c r="L10" s="114">
        <v>0</v>
      </c>
      <c r="M10" s="114">
        <v>0</v>
      </c>
      <c r="N10" s="147">
        <v>11</v>
      </c>
      <c r="O10" s="147">
        <v>0</v>
      </c>
      <c r="P10" s="115">
        <f t="shared" si="1"/>
        <v>21</v>
      </c>
      <c r="Q10" s="83">
        <f t="shared" si="2"/>
        <v>0</v>
      </c>
      <c r="R10" s="85"/>
      <c r="S10" s="85"/>
      <c r="T10" s="83">
        <v>32.5</v>
      </c>
      <c r="U10" s="145"/>
      <c r="V10" s="145"/>
      <c r="W10" s="145"/>
      <c r="X10" s="145"/>
      <c r="Y10" s="145"/>
      <c r="Z10" s="145"/>
      <c r="AA10" s="145"/>
      <c r="AB10" s="145"/>
    </row>
    <row r="11" spans="1:28" ht="22.5" customHeight="1" x14ac:dyDescent="0.25">
      <c r="A11" s="294"/>
      <c r="B11" s="149" t="s">
        <v>228</v>
      </c>
      <c r="C11" s="147">
        <v>6</v>
      </c>
      <c r="D11" s="147">
        <v>13</v>
      </c>
      <c r="E11" s="114">
        <f t="shared" si="0"/>
        <v>19</v>
      </c>
      <c r="F11" s="147">
        <v>2</v>
      </c>
      <c r="G11" s="147">
        <v>1</v>
      </c>
      <c r="H11" s="147">
        <v>2</v>
      </c>
      <c r="I11" s="147">
        <v>8</v>
      </c>
      <c r="J11" s="147">
        <v>1</v>
      </c>
      <c r="K11" s="147">
        <v>0</v>
      </c>
      <c r="L11" s="114">
        <v>0</v>
      </c>
      <c r="M11" s="114">
        <v>0</v>
      </c>
      <c r="N11" s="147">
        <v>5</v>
      </c>
      <c r="O11" s="147">
        <v>0</v>
      </c>
      <c r="P11" s="115">
        <f t="shared" si="1"/>
        <v>19</v>
      </c>
      <c r="Q11" s="83">
        <f t="shared" si="2"/>
        <v>0</v>
      </c>
      <c r="R11" s="85"/>
      <c r="S11" s="83" t="str">
        <f>IF(E11&lt;&gt;P11,"ERRO","OK")</f>
        <v>OK</v>
      </c>
      <c r="T11" s="83">
        <v>36</v>
      </c>
      <c r="U11" s="145"/>
      <c r="V11" s="145"/>
      <c r="W11" s="145"/>
      <c r="X11" s="145"/>
      <c r="Y11" s="145"/>
      <c r="Z11" s="145"/>
      <c r="AA11" s="145"/>
      <c r="AB11" s="145"/>
    </row>
    <row r="12" spans="1:28" ht="22.5" customHeight="1" x14ac:dyDescent="0.25">
      <c r="A12" s="292" t="s">
        <v>229</v>
      </c>
      <c r="B12" s="150"/>
      <c r="C12" s="133"/>
      <c r="D12" s="151"/>
      <c r="E12" s="152"/>
      <c r="F12" s="134"/>
      <c r="G12" s="24"/>
      <c r="H12" s="24"/>
      <c r="I12" s="24"/>
      <c r="J12" s="24"/>
      <c r="K12" s="24"/>
      <c r="L12" s="24"/>
      <c r="M12" s="24"/>
      <c r="N12" s="24"/>
      <c r="O12" s="153" t="s">
        <v>230</v>
      </c>
      <c r="P12" s="136">
        <f>IF(SUM(E4:E11)=0,0,(P4*T4+P5*T5+P6*T6+P7*T7+P8*T8+P9*T9+P10*T10+P11*T11)/SUM(P4:P11))</f>
        <v>22.774305555555557</v>
      </c>
      <c r="Q12" s="83">
        <f>IF(P12="",1,0)</f>
        <v>0</v>
      </c>
      <c r="R12" s="83">
        <f>SUM(Q12,Q13,Q14)</f>
        <v>0</v>
      </c>
      <c r="S12" s="85"/>
      <c r="T12" s="85"/>
      <c r="U12" s="145"/>
      <c r="V12" s="145"/>
      <c r="W12" s="145"/>
      <c r="X12" s="145"/>
      <c r="Y12" s="145"/>
      <c r="Z12" s="145"/>
      <c r="AA12" s="145"/>
      <c r="AB12" s="145"/>
    </row>
    <row r="13" spans="1:28" ht="22.5" customHeight="1" x14ac:dyDescent="0.25">
      <c r="A13" s="292"/>
      <c r="B13" s="154"/>
      <c r="C13" s="29"/>
      <c r="D13" s="29"/>
      <c r="E13" s="29"/>
      <c r="F13" s="29"/>
      <c r="G13" s="29"/>
      <c r="H13" s="29"/>
      <c r="I13" s="29"/>
      <c r="J13" s="29"/>
      <c r="K13" s="29"/>
      <c r="L13" s="29"/>
      <c r="M13" s="29"/>
      <c r="N13" s="29"/>
      <c r="O13" s="155" t="s">
        <v>231</v>
      </c>
      <c r="P13" s="138">
        <f>IF(SUM(C4:C11)=0,0,(C4*T4+C5*T5+C6*T6+C7*T7+C8*T8+C9*T9+C10*T10+C11*T11)/SUM(C4:C11))</f>
        <v>21.777777777777779</v>
      </c>
      <c r="Q13" s="83">
        <f>IF(P13="",1,0)</f>
        <v>0</v>
      </c>
      <c r="R13" s="85"/>
      <c r="S13" s="85"/>
      <c r="T13" s="85"/>
      <c r="U13" s="145"/>
      <c r="V13" s="145"/>
      <c r="W13" s="145"/>
      <c r="X13" s="145"/>
      <c r="Y13" s="145"/>
      <c r="Z13" s="145"/>
      <c r="AA13" s="145"/>
      <c r="AB13" s="145"/>
    </row>
    <row r="14" spans="1:28" ht="22.5" customHeight="1" x14ac:dyDescent="0.25">
      <c r="A14" s="292"/>
      <c r="B14" s="156"/>
      <c r="C14" s="33"/>
      <c r="D14" s="33"/>
      <c r="E14" s="33"/>
      <c r="F14" s="33"/>
      <c r="G14" s="33"/>
      <c r="H14" s="33"/>
      <c r="I14" s="33"/>
      <c r="J14" s="33"/>
      <c r="K14" s="33"/>
      <c r="L14" s="33"/>
      <c r="M14" s="33"/>
      <c r="N14" s="33"/>
      <c r="O14" s="157" t="s">
        <v>232</v>
      </c>
      <c r="P14" s="141">
        <f>IF(SUM(D4:D11)=0,0,(D4*T4+D5*T5+D6*T6+D7*T7+D8*T8+D9*T9+D10*T10+D11*T11)/SUM(D4:D11))</f>
        <v>23.372222222222224</v>
      </c>
      <c r="Q14" s="83">
        <f>IF(P14="",1,0)</f>
        <v>0</v>
      </c>
      <c r="R14" s="85"/>
      <c r="S14" s="85"/>
      <c r="T14" s="85"/>
      <c r="U14" s="145"/>
      <c r="V14" s="145"/>
      <c r="W14" s="145"/>
      <c r="X14" s="145"/>
      <c r="Y14" s="145"/>
      <c r="Z14" s="145"/>
      <c r="AA14" s="145"/>
      <c r="AB14" s="145"/>
    </row>
    <row r="15" spans="1:28" x14ac:dyDescent="0.25">
      <c r="A15" s="145"/>
      <c r="B15" s="158"/>
      <c r="C15" s="145"/>
      <c r="D15" s="145"/>
      <c r="E15" s="145"/>
      <c r="F15" s="129" t="str">
        <f>IF(SUM(F4:F11)&lt;&gt;'Recursos Humanos'!D6,"ERRO","OK")</f>
        <v>OK</v>
      </c>
      <c r="G15" s="129" t="str">
        <f>IF(SUM(G4:G11)&lt;&gt;'Recursos Humanos'!E6,"ERRO","OK")</f>
        <v>OK</v>
      </c>
      <c r="H15" s="129" t="str">
        <f>IF(SUM(H4:H11)&lt;&gt;'Recursos Humanos'!F6,"ERRO","OK")</f>
        <v>OK</v>
      </c>
      <c r="I15" s="129" t="str">
        <f>IF(SUM(I4:I11)&lt;&gt;'Recursos Humanos'!G6,"ERRO","OK")</f>
        <v>OK</v>
      </c>
      <c r="J15" s="129" t="str">
        <f>IF(SUM(J4:J11)&lt;&gt;'Recursos Humanos'!H6,"ERRO","OK")</f>
        <v>OK</v>
      </c>
      <c r="K15" s="129" t="str">
        <f>IF(SUM(K4:K11)&lt;&gt;'Recursos Humanos'!I6,"ERRO","OK")</f>
        <v>OK</v>
      </c>
      <c r="L15" s="129" t="str">
        <f>IF(SUM(L4:L11)&lt;&gt;'Recursos Humanos'!J6,"ERRO","OK")</f>
        <v>OK</v>
      </c>
      <c r="M15" s="129" t="str">
        <f>IF(SUM(M4:M11)&lt;&gt;'Recursos Humanos'!K6,"ERRO","OK")</f>
        <v>OK</v>
      </c>
      <c r="N15" s="129" t="str">
        <f>IF(SUM(N4:N11)&lt;&gt;'Recursos Humanos'!L6,"ERRO","OK")</f>
        <v>OK</v>
      </c>
      <c r="O15" s="129" t="str">
        <f>IF(SUM(O4:O11)&lt;&gt;'Recursos Humanos'!M6,"ERRO","OK")</f>
        <v>OK</v>
      </c>
      <c r="P15" s="145"/>
      <c r="Q15" s="145"/>
      <c r="R15" s="145"/>
      <c r="S15" s="145"/>
      <c r="T15" s="145"/>
      <c r="U15" s="145"/>
      <c r="V15" s="145"/>
      <c r="W15" s="145"/>
      <c r="X15" s="145"/>
      <c r="Y15" s="145"/>
      <c r="Z15" s="145"/>
      <c r="AA15" s="145"/>
      <c r="AB15" s="145"/>
    </row>
    <row r="16" spans="1:28" s="119" customFormat="1" ht="13.5" customHeight="1" x14ac:dyDescent="0.2">
      <c r="A16" s="90" t="s">
        <v>184</v>
      </c>
      <c r="B16" s="92"/>
      <c r="C16" s="118"/>
      <c r="N16" s="93"/>
      <c r="P16" s="144"/>
      <c r="Q16" s="144"/>
      <c r="R16" s="144"/>
      <c r="S16" s="144"/>
      <c r="T16" s="144"/>
      <c r="U16" s="144"/>
      <c r="V16" s="144"/>
      <c r="W16" s="144"/>
      <c r="X16" s="144"/>
      <c r="Y16" s="144"/>
      <c r="Z16" s="121"/>
      <c r="AA16" s="121"/>
      <c r="AB16" s="121"/>
    </row>
    <row r="17" spans="1:28" s="119" customFormat="1" ht="19.5" customHeight="1" x14ac:dyDescent="0.2">
      <c r="A17" s="293" t="s">
        <v>233</v>
      </c>
      <c r="B17" s="293"/>
      <c r="C17" s="293"/>
      <c r="D17" s="293"/>
      <c r="E17" s="293"/>
      <c r="F17" s="293"/>
      <c r="G17" s="293"/>
      <c r="H17" s="293"/>
      <c r="I17" s="293"/>
      <c r="J17" s="293"/>
      <c r="K17" s="293"/>
      <c r="L17" s="293"/>
      <c r="M17" s="293"/>
      <c r="N17" s="293"/>
      <c r="O17" s="293"/>
      <c r="P17" s="293"/>
      <c r="Q17" s="144"/>
      <c r="R17" s="144"/>
      <c r="S17" s="144"/>
      <c r="T17" s="144"/>
      <c r="U17" s="144"/>
      <c r="V17" s="144"/>
      <c r="W17" s="144"/>
      <c r="X17" s="144"/>
      <c r="Y17" s="144"/>
      <c r="Z17" s="121"/>
      <c r="AA17" s="121"/>
      <c r="AB17" s="121"/>
    </row>
    <row r="18" spans="1:28" s="119" customFormat="1" ht="19.5" customHeight="1" x14ac:dyDescent="0.2">
      <c r="A18" s="293" t="s">
        <v>234</v>
      </c>
      <c r="B18" s="293"/>
      <c r="C18" s="293"/>
      <c r="D18" s="293"/>
      <c r="E18" s="293"/>
      <c r="F18" s="293"/>
      <c r="G18" s="293"/>
      <c r="H18" s="293"/>
      <c r="I18" s="293"/>
      <c r="J18" s="293"/>
      <c r="K18" s="293"/>
      <c r="L18" s="293"/>
      <c r="M18" s="293"/>
      <c r="N18" s="293"/>
      <c r="O18" s="293"/>
      <c r="P18" s="293"/>
      <c r="Q18" s="144"/>
      <c r="R18" s="144"/>
      <c r="S18" s="144"/>
      <c r="T18" s="144"/>
      <c r="U18" s="144"/>
      <c r="V18" s="144"/>
      <c r="W18" s="144"/>
      <c r="X18" s="144"/>
      <c r="Y18" s="144"/>
      <c r="Z18" s="121"/>
      <c r="AA18" s="121"/>
      <c r="AB18" s="121"/>
    </row>
    <row r="19" spans="1:28" ht="13.5" customHeight="1" x14ac:dyDescent="0.2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row>
    <row r="20" spans="1:28" ht="13.5" customHeight="1" x14ac:dyDescent="0.25">
      <c r="A20" s="90" t="s">
        <v>194</v>
      </c>
      <c r="B20" s="92"/>
      <c r="C20" s="118"/>
      <c r="D20" s="119"/>
      <c r="E20" s="119"/>
      <c r="F20" s="119"/>
      <c r="G20" s="119"/>
      <c r="H20" s="119"/>
      <c r="I20" s="119"/>
      <c r="J20" s="119"/>
      <c r="K20" s="119"/>
      <c r="L20" s="119"/>
      <c r="M20" s="119"/>
      <c r="N20" s="93"/>
      <c r="O20" s="145"/>
      <c r="P20" s="145"/>
      <c r="Q20" s="145"/>
      <c r="R20" s="145"/>
      <c r="S20" s="145"/>
      <c r="T20" s="145"/>
      <c r="U20" s="145"/>
      <c r="V20" s="145"/>
      <c r="W20" s="145"/>
      <c r="X20" s="145"/>
      <c r="Y20" s="145"/>
      <c r="Z20" s="145"/>
      <c r="AA20" s="145"/>
      <c r="AB20" s="145"/>
    </row>
    <row r="21" spans="1:28" ht="61.5" customHeight="1" x14ac:dyDescent="0.25">
      <c r="A21" s="288"/>
      <c r="B21" s="288"/>
      <c r="C21" s="288"/>
      <c r="D21" s="288"/>
      <c r="E21" s="288"/>
      <c r="F21" s="288"/>
      <c r="G21" s="288"/>
      <c r="H21" s="288"/>
      <c r="I21" s="288"/>
      <c r="J21" s="288"/>
      <c r="K21" s="288"/>
      <c r="L21" s="288"/>
      <c r="M21" s="288"/>
      <c r="N21" s="288"/>
      <c r="O21" s="288"/>
      <c r="P21" s="288"/>
      <c r="Q21" s="145"/>
      <c r="R21" s="145"/>
      <c r="S21" s="145"/>
      <c r="T21" s="145"/>
      <c r="U21" s="145"/>
      <c r="V21" s="145"/>
      <c r="W21" s="145"/>
      <c r="X21" s="145"/>
      <c r="Y21" s="145"/>
      <c r="Z21" s="145"/>
      <c r="AA21" s="145"/>
      <c r="AB21" s="145"/>
    </row>
  </sheetData>
  <sheetProtection password="CA77" sheet="1" objects="1" scenarios="1" formatCells="0"/>
  <mergeCells count="5">
    <mergeCell ref="A4:A11"/>
    <mergeCell ref="A12:A14"/>
    <mergeCell ref="A17:P17"/>
    <mergeCell ref="A18:P18"/>
    <mergeCell ref="A21:P21"/>
  </mergeCells>
  <printOptions horizontalCentered="1"/>
  <pageMargins left="0.22986111111111099" right="0.24027777777777801" top="0.55972222222222201" bottom="0.39374999999999999" header="0.27986111111111101" footer="0.51180555555555496"/>
  <pageSetup firstPageNumber="0" orientation="landscape" horizontalDpi="300" verticalDpi="300" r:id="rId1"/>
  <headerFooter>
    <oddHeader>&amp;R&amp;"Verdana,Normal"&amp;7 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K15"/>
  <sheetViews>
    <sheetView showGridLines="0" showRowColHeaders="0" zoomScaleNormal="100" workbookViewId="0">
      <selection activeCell="G23" sqref="G23"/>
    </sheetView>
  </sheetViews>
  <sheetFormatPr defaultRowHeight="13.2" x14ac:dyDescent="0.25"/>
  <cols>
    <col min="1" max="1" width="8.44140625" style="22" customWidth="1"/>
    <col min="2" max="2" width="32.44140625" style="22" customWidth="1"/>
    <col min="3" max="5" width="17.109375" style="22" customWidth="1"/>
    <col min="6" max="7" width="8.109375" style="22" customWidth="1"/>
    <col min="8"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IF(Validação!E15="Preenchido","","Mensagem: " &amp; Validação!E15 &amp; "! " &amp; Validação!E16)</f>
        <v/>
      </c>
      <c r="B2" s="67"/>
      <c r="C2" s="67"/>
      <c r="D2" s="67"/>
      <c r="E2" s="67"/>
      <c r="F2" s="68"/>
      <c r="G2" s="128"/>
      <c r="H2" s="128"/>
      <c r="I2" s="128"/>
      <c r="J2" s="128"/>
      <c r="K2" s="128"/>
      <c r="M2" s="128"/>
      <c r="P2" s="127"/>
      <c r="Q2" s="128"/>
    </row>
    <row r="3" spans="1:28" ht="34.5" customHeight="1" x14ac:dyDescent="0.25">
      <c r="A3" s="233" t="s">
        <v>235</v>
      </c>
      <c r="B3" s="227" t="s">
        <v>236</v>
      </c>
      <c r="C3" s="222" t="s">
        <v>197</v>
      </c>
      <c r="D3" s="222" t="s">
        <v>198</v>
      </c>
      <c r="E3" s="228" t="s">
        <v>143</v>
      </c>
      <c r="F3" s="145"/>
      <c r="G3" s="145"/>
      <c r="H3" s="145"/>
      <c r="I3" s="145"/>
      <c r="J3" s="145"/>
      <c r="K3" s="145"/>
      <c r="L3" s="145"/>
      <c r="M3" s="145"/>
      <c r="N3" s="145"/>
      <c r="O3" s="145"/>
      <c r="P3" s="145"/>
      <c r="Q3" s="145"/>
      <c r="R3" s="145"/>
      <c r="S3" s="145"/>
      <c r="T3" s="145"/>
      <c r="U3" s="145"/>
      <c r="V3" s="145"/>
      <c r="W3" s="145"/>
      <c r="X3" s="145"/>
      <c r="Y3" s="145"/>
      <c r="Z3" s="145"/>
      <c r="AA3" s="145"/>
      <c r="AB3" s="145"/>
    </row>
    <row r="4" spans="1:28" ht="22.5" customHeight="1" x14ac:dyDescent="0.25">
      <c r="A4" s="218" t="s">
        <v>237</v>
      </c>
      <c r="B4" s="226" t="s">
        <v>238</v>
      </c>
      <c r="C4" s="223">
        <v>0</v>
      </c>
      <c r="D4" s="223">
        <v>0</v>
      </c>
      <c r="E4" s="235">
        <f>SUM(C4,D4)</f>
        <v>0</v>
      </c>
      <c r="F4" s="83">
        <f>IF(OR(C4="",D4=""),1,0)</f>
        <v>0</v>
      </c>
      <c r="G4" s="83">
        <f>SUM(F4,F5,F6,F7)</f>
        <v>0</v>
      </c>
      <c r="H4" s="83" t="str">
        <f>IF(OR(C5&gt;0,D5&gt;0,C6&gt;0,D6&gt;0,C7&gt;0,D7&gt;0),"ERRO","OK")</f>
        <v>OK</v>
      </c>
      <c r="I4" s="145"/>
      <c r="J4" s="145"/>
      <c r="K4" s="145"/>
      <c r="L4" s="145"/>
      <c r="M4" s="145"/>
      <c r="N4" s="145"/>
      <c r="O4" s="145"/>
      <c r="P4" s="145"/>
      <c r="Q4" s="145"/>
      <c r="R4" s="145"/>
      <c r="S4" s="145"/>
      <c r="T4" s="145"/>
      <c r="U4" s="145"/>
      <c r="V4" s="145"/>
      <c r="W4" s="145"/>
      <c r="X4" s="145"/>
      <c r="Y4" s="145"/>
      <c r="Z4" s="145"/>
      <c r="AA4" s="145"/>
      <c r="AB4" s="145"/>
    </row>
    <row r="5" spans="1:28" ht="22.5" customHeight="1" x14ac:dyDescent="0.25">
      <c r="A5" s="218" t="s">
        <v>239</v>
      </c>
      <c r="B5" s="226" t="s">
        <v>240</v>
      </c>
      <c r="C5" s="223">
        <v>0</v>
      </c>
      <c r="D5" s="223">
        <v>0</v>
      </c>
      <c r="E5" s="235">
        <f>SUM(C5,D5)</f>
        <v>0</v>
      </c>
      <c r="F5" s="83">
        <f>IF(OR(C5="",D5=""),1,0)</f>
        <v>0</v>
      </c>
      <c r="G5" s="83"/>
      <c r="H5" s="73"/>
      <c r="I5" s="145"/>
      <c r="J5" s="145"/>
      <c r="K5" s="145"/>
      <c r="L5" s="145"/>
      <c r="M5" s="145"/>
      <c r="N5" s="145"/>
      <c r="O5" s="145"/>
      <c r="P5" s="145"/>
      <c r="Q5" s="145"/>
      <c r="R5" s="145"/>
      <c r="S5" s="145"/>
      <c r="T5" s="145"/>
      <c r="U5" s="145"/>
      <c r="V5" s="145"/>
      <c r="W5" s="145"/>
      <c r="X5" s="145"/>
      <c r="Y5" s="145"/>
      <c r="Z5" s="145"/>
      <c r="AA5" s="145"/>
      <c r="AB5" s="145"/>
    </row>
    <row r="6" spans="1:28" ht="22.5" customHeight="1" x14ac:dyDescent="0.25">
      <c r="A6" s="218" t="s">
        <v>241</v>
      </c>
      <c r="B6" s="226" t="s">
        <v>242</v>
      </c>
      <c r="C6" s="223">
        <v>0</v>
      </c>
      <c r="D6" s="223">
        <v>0</v>
      </c>
      <c r="E6" s="235">
        <f>SUM(C6,D6)</f>
        <v>0</v>
      </c>
      <c r="F6" s="83">
        <f>IF(OR(C6="",D6=""),1,0)</f>
        <v>0</v>
      </c>
      <c r="G6" s="85"/>
      <c r="H6" s="73"/>
      <c r="I6" s="145"/>
      <c r="J6" s="145"/>
      <c r="K6" s="145"/>
      <c r="L6" s="145"/>
      <c r="M6" s="145"/>
      <c r="N6" s="145"/>
      <c r="O6" s="145"/>
      <c r="P6" s="145"/>
      <c r="Q6" s="145"/>
      <c r="R6" s="145"/>
      <c r="S6" s="145"/>
      <c r="T6" s="145"/>
      <c r="U6" s="145"/>
      <c r="V6" s="145"/>
      <c r="W6" s="145"/>
      <c r="X6" s="145"/>
      <c r="Y6" s="145"/>
      <c r="Z6" s="145"/>
      <c r="AA6" s="145"/>
      <c r="AB6" s="145"/>
    </row>
    <row r="7" spans="1:28" ht="22.5" customHeight="1" x14ac:dyDescent="0.25">
      <c r="A7" s="224" t="s">
        <v>243</v>
      </c>
      <c r="B7" s="159" t="s">
        <v>244</v>
      </c>
      <c r="C7" s="147">
        <v>0</v>
      </c>
      <c r="D7" s="147">
        <v>0</v>
      </c>
      <c r="E7" s="115">
        <f>SUM(C7,D7)</f>
        <v>0</v>
      </c>
      <c r="F7" s="83">
        <f>IF(OR(C7="",D7=""),1,0)</f>
        <v>0</v>
      </c>
      <c r="G7" s="85"/>
      <c r="H7" s="73"/>
      <c r="I7" s="145"/>
      <c r="J7" s="145"/>
      <c r="K7" s="145"/>
      <c r="L7" s="145"/>
      <c r="M7" s="145"/>
      <c r="N7" s="145"/>
      <c r="O7" s="145"/>
      <c r="P7" s="145"/>
      <c r="Q7" s="145"/>
      <c r="R7" s="145"/>
      <c r="S7" s="145"/>
      <c r="T7" s="145"/>
      <c r="U7" s="145"/>
      <c r="V7" s="145"/>
      <c r="W7" s="145"/>
      <c r="X7" s="145"/>
      <c r="Y7" s="145"/>
      <c r="Z7" s="145"/>
      <c r="AA7" s="145"/>
      <c r="AB7" s="145"/>
    </row>
    <row r="8" spans="1:28" ht="22.5" customHeight="1" x14ac:dyDescent="0.25">
      <c r="A8" s="221" t="s">
        <v>245</v>
      </c>
      <c r="B8" s="160" t="s">
        <v>246</v>
      </c>
      <c r="C8" s="161">
        <v>0</v>
      </c>
      <c r="D8" s="161">
        <v>0</v>
      </c>
      <c r="E8" s="162">
        <f>SUM(C8,D8)</f>
        <v>0</v>
      </c>
      <c r="F8" s="85"/>
      <c r="G8" s="83">
        <f>IF(OR(C8="",D8=""),1,0)</f>
        <v>0</v>
      </c>
      <c r="H8" s="73"/>
      <c r="I8" s="145"/>
      <c r="J8" s="145"/>
      <c r="K8" s="145"/>
      <c r="L8" s="145"/>
      <c r="M8" s="145"/>
      <c r="N8" s="145"/>
      <c r="O8" s="145"/>
      <c r="P8" s="145"/>
      <c r="Q8" s="145"/>
      <c r="R8" s="145"/>
      <c r="S8" s="145"/>
      <c r="T8" s="145"/>
      <c r="U8" s="145"/>
      <c r="V8" s="145"/>
      <c r="W8" s="145"/>
      <c r="X8" s="145"/>
      <c r="Y8" s="145"/>
      <c r="Z8" s="145"/>
      <c r="AA8" s="145"/>
      <c r="AB8" s="145"/>
    </row>
    <row r="10" spans="1:28" s="119" customFormat="1" ht="13.5" customHeight="1" x14ac:dyDescent="0.2">
      <c r="A10" s="90" t="s">
        <v>184</v>
      </c>
      <c r="B10" s="92"/>
      <c r="C10" s="118"/>
      <c r="N10" s="93"/>
      <c r="P10" s="144"/>
      <c r="Q10" s="144"/>
      <c r="R10" s="144"/>
      <c r="S10" s="144"/>
      <c r="T10" s="144"/>
      <c r="U10" s="144"/>
      <c r="V10" s="144"/>
      <c r="W10" s="144"/>
      <c r="X10" s="144"/>
      <c r="Y10" s="144"/>
      <c r="Z10" s="121"/>
      <c r="AA10" s="121"/>
      <c r="AB10" s="121"/>
    </row>
    <row r="11" spans="1:28" s="119" customFormat="1" ht="19.5" customHeight="1" x14ac:dyDescent="0.2">
      <c r="A11" s="293" t="s">
        <v>247</v>
      </c>
      <c r="B11" s="293"/>
      <c r="C11" s="293"/>
      <c r="D11" s="293"/>
      <c r="E11" s="293"/>
      <c r="F11" s="163"/>
      <c r="G11" s="142"/>
      <c r="H11" s="142"/>
      <c r="I11" s="142"/>
      <c r="J11" s="142"/>
      <c r="K11" s="142"/>
      <c r="L11" s="142"/>
      <c r="M11" s="142"/>
      <c r="N11" s="142"/>
      <c r="O11" s="143"/>
      <c r="P11" s="123"/>
      <c r="Q11" s="144"/>
      <c r="R11" s="144"/>
      <c r="S11" s="144"/>
      <c r="T11" s="144"/>
      <c r="U11" s="144"/>
      <c r="V11" s="144"/>
      <c r="W11" s="144"/>
      <c r="X11" s="144"/>
      <c r="Y11" s="144"/>
      <c r="Z11" s="121"/>
      <c r="AA11" s="121"/>
      <c r="AB11" s="121"/>
    </row>
    <row r="12" spans="1:28" s="119" customFormat="1" ht="19.5" customHeight="1" x14ac:dyDescent="0.2">
      <c r="A12" s="293" t="s">
        <v>248</v>
      </c>
      <c r="B12" s="293"/>
      <c r="C12" s="293"/>
      <c r="D12" s="293"/>
      <c r="E12" s="293"/>
      <c r="F12" s="163"/>
      <c r="G12" s="142"/>
      <c r="H12" s="142"/>
      <c r="I12" s="142"/>
      <c r="J12" s="142"/>
      <c r="K12" s="142"/>
      <c r="L12" s="142"/>
      <c r="M12" s="142"/>
      <c r="N12" s="142"/>
      <c r="O12" s="143"/>
      <c r="P12" s="123"/>
      <c r="Q12" s="144"/>
      <c r="R12" s="144"/>
      <c r="S12" s="144"/>
      <c r="T12" s="144"/>
      <c r="U12" s="144"/>
      <c r="V12" s="144"/>
      <c r="W12" s="144"/>
      <c r="X12" s="144"/>
      <c r="Y12" s="144"/>
      <c r="Z12" s="121"/>
      <c r="AA12" s="121"/>
      <c r="AB12" s="121"/>
    </row>
    <row r="13" spans="1:28" ht="13.5" customHeight="1" x14ac:dyDescent="0.25">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row>
    <row r="14" spans="1:28" ht="13.5" customHeight="1" x14ac:dyDescent="0.25">
      <c r="A14" s="90" t="s">
        <v>194</v>
      </c>
      <c r="B14" s="92"/>
      <c r="C14" s="118"/>
      <c r="D14" s="119"/>
      <c r="E14" s="119"/>
      <c r="F14" s="119"/>
      <c r="G14" s="119"/>
      <c r="H14" s="119"/>
      <c r="I14" s="119"/>
      <c r="J14" s="119"/>
      <c r="K14" s="119"/>
      <c r="L14" s="119"/>
      <c r="M14" s="119"/>
      <c r="N14" s="93"/>
      <c r="O14" s="145"/>
      <c r="P14" s="145"/>
      <c r="Q14" s="145"/>
      <c r="R14" s="145"/>
      <c r="S14" s="145"/>
      <c r="T14" s="145"/>
      <c r="U14" s="145"/>
      <c r="V14" s="145"/>
      <c r="W14" s="145"/>
      <c r="X14" s="145"/>
      <c r="Y14" s="145"/>
      <c r="Z14" s="145"/>
      <c r="AA14" s="145"/>
      <c r="AB14" s="145"/>
    </row>
    <row r="15" spans="1:28" ht="61.5" customHeight="1" x14ac:dyDescent="0.25">
      <c r="A15" s="288"/>
      <c r="B15" s="288"/>
      <c r="C15" s="288"/>
      <c r="D15" s="288"/>
      <c r="E15" s="288"/>
      <c r="F15" s="146"/>
      <c r="G15" s="146"/>
      <c r="H15" s="146"/>
      <c r="I15" s="146"/>
      <c r="J15" s="146"/>
      <c r="K15" s="146"/>
      <c r="L15" s="146"/>
      <c r="M15" s="146"/>
      <c r="N15" s="146"/>
      <c r="O15" s="145"/>
      <c r="P15" s="145"/>
      <c r="Q15" s="145"/>
      <c r="R15" s="145"/>
      <c r="S15" s="145"/>
      <c r="T15" s="145"/>
      <c r="U15" s="145"/>
      <c r="V15" s="145"/>
      <c r="W15" s="145"/>
      <c r="X15" s="145"/>
      <c r="Y15" s="145"/>
      <c r="Z15" s="145"/>
      <c r="AA15" s="145"/>
      <c r="AB15" s="145"/>
    </row>
  </sheetData>
  <sheetProtection password="CA77" sheet="1" objects="1" scenarios="1" formatCells="0"/>
  <mergeCells count="3">
    <mergeCell ref="A11:E11"/>
    <mergeCell ref="A12:E12"/>
    <mergeCell ref="A15:E15"/>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headerFooter>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K19"/>
  <sheetViews>
    <sheetView showGridLines="0" showRowColHeaders="0" tabSelected="1" zoomScaleNormal="100" workbookViewId="0">
      <selection activeCell="N16" sqref="N16"/>
    </sheetView>
  </sheetViews>
  <sheetFormatPr defaultRowHeight="13.2" x14ac:dyDescent="0.25"/>
  <cols>
    <col min="1" max="1" width="8.5546875" style="22" customWidth="1"/>
    <col min="2" max="2" width="38.33203125" style="22" customWidth="1"/>
    <col min="3" max="5" width="17.109375" style="22" customWidth="1"/>
    <col min="6" max="6" width="10" style="22" customWidth="1"/>
    <col min="7" max="8" width="8.109375" style="22" customWidth="1"/>
    <col min="9" max="1025" width="9.109375" style="22" customWidth="1"/>
  </cols>
  <sheetData>
    <row r="1" spans="1:28" s="65" customFormat="1" ht="17.25" customHeight="1" x14ac:dyDescent="0.25">
      <c r="A1" s="64" t="str">
        <f>IF(Identificação!C17="","",Identificação!C17)</f>
        <v>ESCOLA BÁSICA SECUNDÁRIA PROF. DR. FRANCISCO FREITAS BRANCO</v>
      </c>
    </row>
    <row r="2" spans="1:28" s="65" customFormat="1" ht="17.25" customHeight="1" x14ac:dyDescent="0.25">
      <c r="A2" s="67" t="str">
        <f>IF(Validação!E21="Preenchido","","Mensagem: " &amp; Validação!E21 &amp; "! " &amp; Validação!E22)</f>
        <v/>
      </c>
      <c r="B2" s="67"/>
      <c r="C2" s="67"/>
      <c r="D2" s="67"/>
      <c r="E2" s="67"/>
      <c r="F2" s="67"/>
      <c r="G2" s="128"/>
      <c r="H2" s="128"/>
      <c r="I2" s="128"/>
      <c r="J2" s="128"/>
      <c r="K2" s="128"/>
      <c r="M2" s="128"/>
      <c r="P2" s="127"/>
      <c r="Q2" s="128"/>
    </row>
    <row r="3" spans="1:28" ht="34.5" customHeight="1" x14ac:dyDescent="0.25">
      <c r="A3" s="233" t="s">
        <v>249</v>
      </c>
      <c r="B3" s="220" t="s">
        <v>250</v>
      </c>
      <c r="C3" s="222" t="s">
        <v>197</v>
      </c>
      <c r="D3" s="222" t="s">
        <v>198</v>
      </c>
      <c r="E3" s="222" t="s">
        <v>143</v>
      </c>
      <c r="F3" s="228" t="s">
        <v>251</v>
      </c>
      <c r="G3" s="145"/>
      <c r="H3" s="145"/>
      <c r="I3" s="145"/>
      <c r="J3" s="145"/>
      <c r="K3" s="145"/>
      <c r="L3" s="145"/>
      <c r="M3" s="145"/>
      <c r="N3" s="145"/>
      <c r="O3" s="145"/>
      <c r="P3" s="145"/>
      <c r="Q3" s="145"/>
      <c r="R3" s="145"/>
      <c r="S3" s="145"/>
      <c r="T3" s="145"/>
      <c r="U3" s="145"/>
      <c r="V3" s="145"/>
      <c r="W3" s="145"/>
      <c r="X3" s="145"/>
      <c r="Y3" s="145"/>
      <c r="Z3" s="145"/>
      <c r="AA3" s="145"/>
      <c r="AB3" s="145"/>
    </row>
    <row r="4" spans="1:28" ht="22.5" customHeight="1" x14ac:dyDescent="0.25">
      <c r="A4" s="290"/>
      <c r="B4" s="226" t="s">
        <v>252</v>
      </c>
      <c r="C4" s="223">
        <v>0</v>
      </c>
      <c r="D4" s="223">
        <v>0</v>
      </c>
      <c r="E4" s="234">
        <f t="shared" ref="E4:E13" si="0">SUM(C4,D4)</f>
        <v>0</v>
      </c>
      <c r="F4" s="164">
        <f t="shared" ref="F4:F13" si="1">IF(OR(C4&lt;&gt;"",D4&lt;&gt;""),E4/$G$14,0)</f>
        <v>0</v>
      </c>
      <c r="G4" s="83">
        <f t="shared" ref="G4:G13" si="2">IF(OR(C4="",D4=""),1,0)</f>
        <v>0</v>
      </c>
      <c r="H4" s="83">
        <f>SUM(G4,G5,G6,G7,G8,G9,G10,G11,G12,G13)</f>
        <v>0</v>
      </c>
      <c r="I4" s="83" t="str">
        <f>IF(SUM(C4:C13)&lt;&gt;'Recursos Humanos'!N4,"ERROH",IF(SUM(D4:D13)&lt;&gt;'Recursos Humanos'!N5,"ERROM","OK"))</f>
        <v>OK</v>
      </c>
      <c r="J4" s="83" t="str">
        <f>IF(OR(C4&gt;0,D4&gt;0),"ERRO4","OK")</f>
        <v>OK</v>
      </c>
      <c r="K4" s="85" t="str">
        <f>IF(SUM(C10:C13)&lt;SUM('Recursos Humanos'!D4,'Recursos Humanos'!E4,'Recursos Humanos'!J4,'Recursos Humanos'!K4,'Recursos Humanos'!L4),"ERROH",IF(SUM(D10:D13)&lt;SUM('Recursos Humanos'!D5:E5,'Recursos Humanos'!J5,'Recursos Humanos'!K5,'Recursos Humanos'!L5),"ERROM","OK"))</f>
        <v>OK</v>
      </c>
      <c r="L4" s="145"/>
      <c r="M4" s="145"/>
      <c r="N4" s="145"/>
      <c r="O4" s="145"/>
      <c r="P4" s="145"/>
      <c r="Q4" s="145"/>
      <c r="R4" s="145"/>
      <c r="S4" s="145"/>
      <c r="T4" s="145"/>
      <c r="U4" s="145"/>
      <c r="V4" s="145"/>
      <c r="W4" s="145"/>
      <c r="X4" s="145"/>
      <c r="Y4" s="145"/>
      <c r="Z4" s="145"/>
      <c r="AA4" s="145"/>
      <c r="AB4" s="145"/>
    </row>
    <row r="5" spans="1:28" ht="22.5" customHeight="1" x14ac:dyDescent="0.25">
      <c r="A5" s="290"/>
      <c r="B5" s="226" t="s">
        <v>253</v>
      </c>
      <c r="C5" s="223">
        <v>6</v>
      </c>
      <c r="D5" s="223">
        <v>5</v>
      </c>
      <c r="E5" s="234">
        <f t="shared" si="0"/>
        <v>11</v>
      </c>
      <c r="F5" s="164">
        <f t="shared" si="1"/>
        <v>7.6388888888888895E-2</v>
      </c>
      <c r="G5" s="83">
        <f t="shared" si="2"/>
        <v>0</v>
      </c>
      <c r="H5" s="85"/>
      <c r="I5" s="85"/>
      <c r="J5" s="73"/>
      <c r="K5" s="73"/>
      <c r="L5" s="145"/>
      <c r="M5" s="145"/>
      <c r="N5" s="145"/>
      <c r="O5" s="145"/>
      <c r="P5" s="145"/>
      <c r="Q5" s="145"/>
      <c r="R5" s="145"/>
      <c r="S5" s="145"/>
      <c r="T5" s="145"/>
      <c r="U5" s="145"/>
      <c r="V5" s="145"/>
      <c r="W5" s="145"/>
      <c r="X5" s="145"/>
      <c r="Y5" s="145"/>
      <c r="Z5" s="145"/>
      <c r="AA5" s="145"/>
      <c r="AB5" s="145"/>
    </row>
    <row r="6" spans="1:28" ht="22.5" customHeight="1" x14ac:dyDescent="0.25">
      <c r="A6" s="290"/>
      <c r="B6" s="226" t="s">
        <v>254</v>
      </c>
      <c r="C6" s="223">
        <v>2</v>
      </c>
      <c r="D6" s="223">
        <v>5</v>
      </c>
      <c r="E6" s="234">
        <f t="shared" si="0"/>
        <v>7</v>
      </c>
      <c r="F6" s="164">
        <f t="shared" si="1"/>
        <v>4.8611111111111112E-2</v>
      </c>
      <c r="G6" s="83">
        <f t="shared" si="2"/>
        <v>0</v>
      </c>
      <c r="H6" s="85"/>
      <c r="I6" s="85"/>
      <c r="J6" s="73"/>
      <c r="K6" s="73"/>
      <c r="L6" s="145"/>
      <c r="M6" s="145"/>
      <c r="N6" s="145"/>
      <c r="O6" s="145"/>
      <c r="P6" s="145"/>
      <c r="Q6" s="145"/>
      <c r="R6" s="145"/>
      <c r="S6" s="145"/>
      <c r="T6" s="145"/>
      <c r="U6" s="145"/>
      <c r="V6" s="145"/>
      <c r="W6" s="145"/>
      <c r="X6" s="145"/>
      <c r="Y6" s="145"/>
      <c r="Z6" s="145"/>
      <c r="AA6" s="145"/>
      <c r="AB6" s="145"/>
    </row>
    <row r="7" spans="1:28" ht="22.5" customHeight="1" x14ac:dyDescent="0.25">
      <c r="A7" s="290"/>
      <c r="B7" s="226" t="s">
        <v>255</v>
      </c>
      <c r="C7" s="223">
        <v>1</v>
      </c>
      <c r="D7" s="223">
        <v>2</v>
      </c>
      <c r="E7" s="234">
        <f t="shared" si="0"/>
        <v>3</v>
      </c>
      <c r="F7" s="164">
        <f t="shared" si="1"/>
        <v>2.0833333333333332E-2</v>
      </c>
      <c r="G7" s="83">
        <f t="shared" si="2"/>
        <v>0</v>
      </c>
      <c r="H7" s="85"/>
      <c r="I7" s="85"/>
      <c r="J7" s="73"/>
      <c r="K7" s="73"/>
      <c r="L7" s="145"/>
      <c r="M7" s="145"/>
      <c r="N7" s="145"/>
      <c r="O7" s="145"/>
      <c r="P7" s="145"/>
      <c r="Q7" s="145"/>
      <c r="R7" s="145"/>
      <c r="S7" s="145"/>
      <c r="T7" s="145"/>
      <c r="U7" s="145"/>
      <c r="V7" s="145"/>
      <c r="W7" s="145"/>
      <c r="X7" s="145"/>
      <c r="Y7" s="145"/>
      <c r="Z7" s="145"/>
      <c r="AA7" s="145"/>
      <c r="AB7" s="145"/>
    </row>
    <row r="8" spans="1:28" ht="22.5" customHeight="1" x14ac:dyDescent="0.25">
      <c r="A8" s="290"/>
      <c r="B8" s="226" t="s">
        <v>256</v>
      </c>
      <c r="C8" s="223">
        <v>0</v>
      </c>
      <c r="D8" s="223">
        <v>2</v>
      </c>
      <c r="E8" s="234">
        <f t="shared" si="0"/>
        <v>2</v>
      </c>
      <c r="F8" s="164">
        <f t="shared" si="1"/>
        <v>1.3888888888888888E-2</v>
      </c>
      <c r="G8" s="83">
        <f t="shared" si="2"/>
        <v>0</v>
      </c>
      <c r="H8" s="85"/>
      <c r="I8" s="85"/>
      <c r="J8" s="73"/>
      <c r="K8" s="73"/>
      <c r="L8" s="145"/>
      <c r="M8" s="145"/>
      <c r="N8" s="145"/>
      <c r="O8" s="145"/>
      <c r="P8" s="145"/>
      <c r="Q8" s="145"/>
      <c r="R8" s="145"/>
      <c r="S8" s="145"/>
      <c r="T8" s="145"/>
      <c r="U8" s="145"/>
      <c r="V8" s="145"/>
      <c r="W8" s="145"/>
      <c r="X8" s="145"/>
      <c r="Y8" s="145"/>
      <c r="Z8" s="145"/>
      <c r="AA8" s="145"/>
      <c r="AB8" s="145"/>
    </row>
    <row r="9" spans="1:28" ht="22.5" customHeight="1" x14ac:dyDescent="0.25">
      <c r="A9" s="290"/>
      <c r="B9" s="226" t="s">
        <v>257</v>
      </c>
      <c r="C9" s="223">
        <v>3</v>
      </c>
      <c r="D9" s="223">
        <v>18</v>
      </c>
      <c r="E9" s="234">
        <f t="shared" si="0"/>
        <v>21</v>
      </c>
      <c r="F9" s="164">
        <f t="shared" si="1"/>
        <v>0.14583333333333334</v>
      </c>
      <c r="G9" s="83">
        <f t="shared" si="2"/>
        <v>0</v>
      </c>
      <c r="H9" s="85"/>
      <c r="I9" s="85"/>
      <c r="J9" s="73"/>
      <c r="K9" s="73"/>
      <c r="L9" s="145"/>
      <c r="M9" s="145"/>
      <c r="N9" s="145"/>
      <c r="O9" s="145"/>
      <c r="P9" s="145"/>
      <c r="Q9" s="145"/>
      <c r="R9" s="145"/>
      <c r="S9" s="145"/>
      <c r="T9" s="145"/>
      <c r="U9" s="145"/>
      <c r="V9" s="145"/>
      <c r="W9" s="145"/>
      <c r="X9" s="145"/>
      <c r="Y9" s="145"/>
      <c r="Z9" s="145"/>
      <c r="AA9" s="145"/>
      <c r="AB9" s="145"/>
    </row>
    <row r="10" spans="1:28" ht="22.5" customHeight="1" x14ac:dyDescent="0.25">
      <c r="A10" s="290"/>
      <c r="B10" s="226" t="s">
        <v>258</v>
      </c>
      <c r="C10" s="223">
        <v>2</v>
      </c>
      <c r="D10" s="223">
        <v>2</v>
      </c>
      <c r="E10" s="234">
        <f t="shared" si="0"/>
        <v>4</v>
      </c>
      <c r="F10" s="164">
        <f t="shared" si="1"/>
        <v>2.7777777777777776E-2</v>
      </c>
      <c r="G10" s="83">
        <f t="shared" si="2"/>
        <v>0</v>
      </c>
      <c r="H10" s="85"/>
      <c r="I10" s="85"/>
      <c r="J10" s="73"/>
      <c r="K10" s="73"/>
      <c r="L10" s="145"/>
      <c r="M10" s="145"/>
      <c r="N10" s="145"/>
      <c r="O10" s="145"/>
      <c r="P10" s="145"/>
      <c r="Q10" s="145"/>
      <c r="R10" s="145"/>
      <c r="S10" s="145"/>
      <c r="T10" s="145"/>
      <c r="U10" s="145"/>
      <c r="V10" s="145"/>
      <c r="W10" s="145"/>
      <c r="X10" s="145"/>
      <c r="Y10" s="145"/>
      <c r="Z10" s="145"/>
      <c r="AA10" s="145"/>
      <c r="AB10" s="145"/>
    </row>
    <row r="11" spans="1:28" ht="22.5" customHeight="1" x14ac:dyDescent="0.25">
      <c r="A11" s="290"/>
      <c r="B11" s="226" t="s">
        <v>259</v>
      </c>
      <c r="C11" s="223">
        <v>35</v>
      </c>
      <c r="D11" s="223">
        <v>46</v>
      </c>
      <c r="E11" s="234">
        <f t="shared" si="0"/>
        <v>81</v>
      </c>
      <c r="F11" s="164">
        <f t="shared" si="1"/>
        <v>0.5625</v>
      </c>
      <c r="G11" s="83">
        <f t="shared" si="2"/>
        <v>0</v>
      </c>
      <c r="H11" s="85"/>
      <c r="I11" s="85"/>
      <c r="J11" s="73"/>
      <c r="K11" s="73"/>
      <c r="L11" s="145"/>
      <c r="M11" s="145"/>
      <c r="N11" s="145"/>
      <c r="O11" s="145"/>
      <c r="P11" s="145"/>
      <c r="Q11" s="145"/>
      <c r="R11" s="145"/>
      <c r="S11" s="145"/>
      <c r="T11" s="145"/>
      <c r="U11" s="145"/>
      <c r="V11" s="145"/>
      <c r="W11" s="145"/>
      <c r="X11" s="145"/>
      <c r="Y11" s="145"/>
      <c r="Z11" s="145"/>
      <c r="AA11" s="145"/>
      <c r="AB11" s="145"/>
    </row>
    <row r="12" spans="1:28" ht="22.5" customHeight="1" x14ac:dyDescent="0.25">
      <c r="A12" s="290"/>
      <c r="B12" s="226" t="s">
        <v>260</v>
      </c>
      <c r="C12" s="223">
        <v>4</v>
      </c>
      <c r="D12" s="223">
        <v>10</v>
      </c>
      <c r="E12" s="234">
        <f t="shared" si="0"/>
        <v>14</v>
      </c>
      <c r="F12" s="164">
        <f t="shared" si="1"/>
        <v>9.7222222222222224E-2</v>
      </c>
      <c r="G12" s="83">
        <f t="shared" si="2"/>
        <v>0</v>
      </c>
      <c r="H12" s="85"/>
      <c r="I12" s="85"/>
      <c r="J12" s="73"/>
      <c r="K12" s="73"/>
      <c r="L12" s="145"/>
      <c r="M12" s="145"/>
      <c r="N12" s="145"/>
      <c r="O12" s="145"/>
      <c r="P12" s="145"/>
      <c r="Q12" s="145"/>
      <c r="R12" s="145"/>
      <c r="S12" s="145"/>
      <c r="T12" s="145"/>
      <c r="U12" s="145"/>
      <c r="V12" s="145"/>
      <c r="W12" s="145"/>
      <c r="X12" s="145"/>
      <c r="Y12" s="145"/>
      <c r="Z12" s="145"/>
      <c r="AA12" s="145"/>
      <c r="AB12" s="145"/>
    </row>
    <row r="13" spans="1:28" ht="22.5" customHeight="1" x14ac:dyDescent="0.25">
      <c r="A13" s="290"/>
      <c r="B13" s="225" t="s">
        <v>261</v>
      </c>
      <c r="C13" s="231">
        <v>1</v>
      </c>
      <c r="D13" s="231">
        <v>0</v>
      </c>
      <c r="E13" s="87">
        <f t="shared" si="0"/>
        <v>1</v>
      </c>
      <c r="F13" s="165">
        <f t="shared" si="1"/>
        <v>6.9444444444444441E-3</v>
      </c>
      <c r="G13" s="83">
        <f t="shared" si="2"/>
        <v>0</v>
      </c>
      <c r="H13" s="145"/>
      <c r="I13" s="85"/>
      <c r="J13" s="73"/>
      <c r="K13" s="73"/>
      <c r="L13" s="145"/>
      <c r="M13" s="145"/>
      <c r="N13" s="145"/>
      <c r="O13" s="145"/>
      <c r="P13" s="145"/>
      <c r="Q13" s="145"/>
      <c r="R13" s="145"/>
      <c r="S13" s="145"/>
      <c r="T13" s="145"/>
      <c r="U13" s="145"/>
      <c r="V13" s="145"/>
      <c r="W13" s="145"/>
      <c r="X13" s="145"/>
      <c r="Y13" s="145"/>
      <c r="Z13" s="145"/>
      <c r="AA13" s="145"/>
      <c r="AB13" s="145"/>
    </row>
    <row r="14" spans="1:28" x14ac:dyDescent="0.25">
      <c r="A14" s="145"/>
      <c r="B14" s="145"/>
      <c r="C14" s="145"/>
      <c r="D14" s="145"/>
      <c r="E14" s="145"/>
      <c r="F14" s="145"/>
      <c r="G14" s="129">
        <f>SUM(E4:E13)</f>
        <v>144</v>
      </c>
      <c r="H14" s="73"/>
      <c r="I14" s="73"/>
      <c r="J14" s="73"/>
      <c r="K14" s="73"/>
      <c r="L14" s="145"/>
      <c r="M14" s="145"/>
      <c r="N14" s="145"/>
      <c r="O14" s="145"/>
      <c r="P14" s="145"/>
      <c r="Q14" s="145"/>
      <c r="R14" s="145"/>
      <c r="S14" s="145"/>
      <c r="T14" s="145"/>
      <c r="U14" s="145"/>
      <c r="V14" s="145"/>
      <c r="W14" s="145"/>
      <c r="X14" s="145"/>
      <c r="Y14" s="145"/>
      <c r="Z14" s="145"/>
      <c r="AA14" s="145"/>
      <c r="AB14" s="145"/>
    </row>
    <row r="15" spans="1:28" s="119" customFormat="1" ht="13.5" customHeight="1" x14ac:dyDescent="0.2">
      <c r="A15" s="90" t="s">
        <v>184</v>
      </c>
      <c r="B15" s="92"/>
      <c r="C15" s="118"/>
      <c r="G15" s="166"/>
      <c r="H15" s="166"/>
      <c r="I15" s="166"/>
      <c r="J15" s="166"/>
      <c r="K15" s="166"/>
      <c r="N15" s="93"/>
      <c r="P15" s="144"/>
      <c r="Q15" s="144"/>
      <c r="R15" s="144"/>
      <c r="S15" s="144"/>
      <c r="T15" s="144"/>
      <c r="U15" s="144"/>
      <c r="V15" s="144"/>
      <c r="W15" s="144"/>
      <c r="X15" s="144"/>
      <c r="Y15" s="144"/>
      <c r="Z15" s="121"/>
      <c r="AA15" s="121"/>
      <c r="AB15" s="121"/>
    </row>
    <row r="16" spans="1:28" s="119" customFormat="1" ht="19.5" customHeight="1" x14ac:dyDescent="0.2">
      <c r="A16" s="293" t="s">
        <v>262</v>
      </c>
      <c r="B16" s="293"/>
      <c r="C16" s="293"/>
      <c r="D16" s="293"/>
      <c r="E16" s="293"/>
      <c r="F16" s="293"/>
      <c r="G16" s="142"/>
      <c r="H16" s="142"/>
      <c r="I16" s="142"/>
      <c r="J16" s="142"/>
      <c r="K16" s="142"/>
      <c r="L16" s="142"/>
      <c r="M16" s="142"/>
      <c r="N16" s="142"/>
      <c r="O16" s="143"/>
      <c r="P16" s="123"/>
      <c r="Q16" s="144"/>
      <c r="R16" s="144"/>
      <c r="S16" s="144"/>
      <c r="T16" s="144"/>
      <c r="U16" s="144"/>
      <c r="V16" s="144"/>
      <c r="W16" s="144"/>
      <c r="X16" s="144"/>
      <c r="Y16" s="144"/>
      <c r="Z16" s="121"/>
      <c r="AA16" s="121"/>
      <c r="AB16" s="121"/>
    </row>
    <row r="17" spans="1:17" ht="13.5" customHeight="1" x14ac:dyDescent="0.25">
      <c r="A17" s="145"/>
      <c r="B17" s="145"/>
      <c r="C17" s="145"/>
      <c r="D17" s="145"/>
      <c r="E17" s="145"/>
      <c r="F17" s="145"/>
      <c r="G17" s="145"/>
      <c r="H17" s="145"/>
      <c r="I17" s="145"/>
      <c r="J17" s="145"/>
      <c r="K17" s="145"/>
      <c r="L17" s="145"/>
      <c r="M17" s="145"/>
      <c r="N17" s="145"/>
      <c r="O17" s="145"/>
      <c r="P17" s="145"/>
      <c r="Q17" s="145"/>
    </row>
    <row r="18" spans="1:17" ht="13.5" customHeight="1" x14ac:dyDescent="0.25">
      <c r="A18" s="90" t="s">
        <v>194</v>
      </c>
      <c r="B18" s="92"/>
      <c r="C18" s="118"/>
      <c r="D18" s="119"/>
      <c r="E18" s="119"/>
      <c r="F18" s="119"/>
      <c r="G18" s="119"/>
      <c r="H18" s="119"/>
      <c r="I18" s="119"/>
      <c r="J18" s="119"/>
      <c r="K18" s="119"/>
      <c r="L18" s="119"/>
      <c r="M18" s="119"/>
      <c r="N18" s="93"/>
      <c r="O18" s="145"/>
      <c r="P18" s="145"/>
      <c r="Q18" s="145"/>
    </row>
    <row r="19" spans="1:17" ht="61.5" customHeight="1" x14ac:dyDescent="0.25">
      <c r="A19" s="288"/>
      <c r="B19" s="288"/>
      <c r="C19" s="288"/>
      <c r="D19" s="288"/>
      <c r="E19" s="288"/>
      <c r="F19" s="288"/>
      <c r="G19" s="146"/>
      <c r="H19" s="146"/>
      <c r="I19" s="146"/>
      <c r="J19" s="146"/>
      <c r="K19" s="146"/>
      <c r="L19" s="146"/>
      <c r="M19" s="146"/>
      <c r="N19" s="146"/>
      <c r="O19" s="145"/>
      <c r="P19" s="145"/>
      <c r="Q19" s="145"/>
    </row>
  </sheetData>
  <sheetProtection password="CA77" sheet="1" objects="1" scenarios="1" formatCells="0"/>
  <mergeCells count="3">
    <mergeCell ref="A4:A13"/>
    <mergeCell ref="A16:F16"/>
    <mergeCell ref="A19:F19"/>
  </mergeCells>
  <printOptions horizontalCentered="1"/>
  <pageMargins left="0.23611111111111099" right="0.23611111111111099" top="0.55972222222222201" bottom="0.29027777777777802" header="0.25972222222222202" footer="0.51180555555555496"/>
  <pageSetup firstPageNumber="0" orientation="landscape" horizontalDpi="300" verticalDpi="300" r:id="rId1"/>
  <headerFooter>
    <oddHeader>&amp;R&amp;"Verdana,Normal"&amp;7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3B9BE0183037489CE537A24B836211" ma:contentTypeVersion="11" ma:contentTypeDescription="Criar um novo documento." ma:contentTypeScope="" ma:versionID="b3391f8e1134d07c670c5b001a788a75">
  <xsd:schema xmlns:xsd="http://www.w3.org/2001/XMLSchema" xmlns:xs="http://www.w3.org/2001/XMLSchema" xmlns:p="http://schemas.microsoft.com/office/2006/metadata/properties" xmlns:ns2="0afa2bc3-41e0-4dda-b3a7-c9172cf1b03b" xmlns:ns3="b9cd23b6-9943-4893-b07a-e0326b155321" targetNamespace="http://schemas.microsoft.com/office/2006/metadata/properties" ma:root="true" ma:fieldsID="b973703b6cff48efe5c32f5aeba218b3" ns2:_="" ns3:_="">
    <xsd:import namespace="0afa2bc3-41e0-4dda-b3a7-c9172cf1b03b"/>
    <xsd:import namespace="b9cd23b6-9943-4893-b07a-e0326b1553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a2bc3-41e0-4dda-b3a7-c9172cf1b03b"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cd23b6-9943-4893-b07a-e0326b1553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6BC492-A1E7-47F1-A269-EEF905FB9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a2bc3-41e0-4dda-b3a7-c9172cf1b03b"/>
    <ds:schemaRef ds:uri="b9cd23b6-9943-4893-b07a-e0326b1553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3244BB-BBA3-4259-AA69-0E297DC1F82B}">
  <ds:schemaRefs>
    <ds:schemaRef ds:uri="http://schemas.microsoft.com/sharepoint/v3/contenttype/forms"/>
  </ds:schemaRefs>
</ds:datastoreItem>
</file>

<file path=customXml/itemProps3.xml><?xml version="1.0" encoding="utf-8"?>
<ds:datastoreItem xmlns:ds="http://schemas.openxmlformats.org/officeDocument/2006/customXml" ds:itemID="{EFCEEDCD-DFB3-47CB-B619-B44C6FCBEEB3}">
  <ds:schemaRefs>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terms/"/>
    <ds:schemaRef ds:uri="b9cd23b6-9943-4893-b07a-e0326b155321"/>
    <ds:schemaRef ds:uri="0afa2bc3-41e0-4dda-b3a7-c9172cf1b03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Miguel Vasconcelos Ponte</dc:creator>
  <cp:keywords/>
  <dc:description/>
  <cp:lastModifiedBy>Ana Filipa Gouveia Abreu</cp:lastModifiedBy>
  <cp:revision>0</cp:revision>
  <dcterms:created xsi:type="dcterms:W3CDTF">2010-02-08T16:29:27Z</dcterms:created>
  <dcterms:modified xsi:type="dcterms:W3CDTF">2021-06-06T10:13:08Z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0x010100DC3B9BE0183037489CE537A24B836211</vt:lpwstr>
  </property>
</Properties>
</file>