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EsteLivro"/>
  <bookViews>
    <workbookView xWindow="120" yWindow="105" windowWidth="9375" windowHeight="4965" tabRatio="935" firstSheet="23" activeTab="28"/>
  </bookViews>
  <sheets>
    <sheet name="Identificação" sheetId="43" r:id="rId1"/>
    <sheet name="Instruções" sheetId="46" r:id="rId2"/>
    <sheet name="FAQ's" sheetId="47" r:id="rId3"/>
    <sheet name="Validação" sheetId="44" r:id="rId4"/>
    <sheet name="Recursos Humanos" sheetId="27" r:id="rId5"/>
    <sheet name="Estrut. Etária" sheetId="2" r:id="rId6"/>
    <sheet name="Estrut. Antiguidades" sheetId="3" r:id="rId7"/>
    <sheet name="Trab. Estrangeiros" sheetId="5" r:id="rId8"/>
    <sheet name="Estrut. Habilitacional" sheetId="6" r:id="rId9"/>
    <sheet name="Admissões" sheetId="7" r:id="rId10"/>
    <sheet name="Saídas" sheetId="28" r:id="rId11"/>
    <sheet name="Saídas Nomeados" sheetId="9" r:id="rId12"/>
    <sheet name="Saídas Contratados" sheetId="29" r:id="rId13"/>
    <sheet name="Postos de Trabalho" sheetId="30" r:id="rId14"/>
    <sheet name="Alter. Posic. e Promoções" sheetId="31" r:id="rId15"/>
    <sheet name="Modalidade de Horário" sheetId="32" r:id="rId16"/>
    <sheet name="Trabalho Extraord." sheetId="33" r:id="rId17"/>
    <sheet name="Ausências Trabalho" sheetId="34" r:id="rId18"/>
    <sheet name="Horas Não Trabalhadas" sheetId="35" r:id="rId19"/>
    <sheet name="Encargos com Pessoal" sheetId="36" r:id="rId20"/>
    <sheet name="Acidentes em Serviço" sheetId="17" r:id="rId21"/>
    <sheet name="Doenças Profissionais" sheetId="37" r:id="rId22"/>
    <sheet name="Higiene Segurança Trab." sheetId="19" r:id="rId23"/>
    <sheet name="Custos Prevenção Acidentes" sheetId="38" r:id="rId24"/>
    <sheet name="Formação Prof Niveis Custos" sheetId="22" r:id="rId25"/>
    <sheet name="Prestações Sociais Acção Social" sheetId="39" r:id="rId26"/>
    <sheet name="Relaç Profis Comissões Discipli" sheetId="40" r:id="rId27"/>
    <sheet name="Distribuição Geográfica " sheetId="41" r:id="rId28"/>
    <sheet name="Cobertura de Mapas" sheetId="42" r:id="rId29"/>
  </sheets>
  <definedNames>
    <definedName name="_xlnm.Print_Area" localSheetId="20">'Acidentes em Serviço'!$A$1:$J$20</definedName>
    <definedName name="_xlnm.Print_Area" localSheetId="9">Admissões!$A$1:$N$27</definedName>
    <definedName name="_xlnm.Print_Area" localSheetId="14">'Alter. Posic. e Promoções'!$A$1:$N$16</definedName>
    <definedName name="_xlnm.Print_Area" localSheetId="17">'Ausências Trabalho'!$A$1:$N$53</definedName>
    <definedName name="_xlnm.Print_Area" localSheetId="28">'Cobertura de Mapas'!$A$1:$E$21</definedName>
    <definedName name="_xlnm.Print_Area" localSheetId="23">'Custos Prevenção Acidentes'!$A$1:$C$13</definedName>
    <definedName name="_xlnm.Print_Area" localSheetId="27">'Distribuição Geográfica '!$A$1:$N$44</definedName>
    <definedName name="_xlnm.Print_Area" localSheetId="21">'Doenças Profissionais'!$A$1:$D$14</definedName>
    <definedName name="_xlnm.Print_Area" localSheetId="19">'Encargos com Pessoal'!$A$1:$D$35</definedName>
    <definedName name="_xlnm.Print_Area" localSheetId="6">'Estrut. Antiguidades'!$A$1:$P$21</definedName>
    <definedName name="_xlnm.Print_Area" localSheetId="5">'Estrut. Etária'!$A$1:$F$25</definedName>
    <definedName name="_xlnm.Print_Area" localSheetId="8">'Estrut. Habilitacional'!$A$1:$F$19</definedName>
    <definedName name="_xlnm.Print_Area" localSheetId="2">'FAQ''s'!$B$1:$N$73</definedName>
    <definedName name="_xlnm.Print_Area" localSheetId="24">'Formação Prof Niveis Custos'!$A$1:$M$27</definedName>
    <definedName name="_xlnm.Print_Area" localSheetId="22">'Higiene Segurança Trab.'!$A$1:$C$23</definedName>
    <definedName name="_xlnm.Print_Area" localSheetId="18">'Horas Não Trabalhadas'!$A$1:$N$16</definedName>
    <definedName name="_xlnm.Print_Area" localSheetId="0">Identificação!$A$1:$P$33</definedName>
    <definedName name="_xlnm.Print_Area" localSheetId="1">Instruções!$B$1:$N$16</definedName>
    <definedName name="_xlnm.Print_Area" localSheetId="15">'Modalidade de Horário'!$A$1:$M$22</definedName>
    <definedName name="_xlnm.Print_Area" localSheetId="13">'Postos de Trabalho'!$A$1:$D$13</definedName>
    <definedName name="_xlnm.Print_Area" localSheetId="25">'Prestações Sociais Acção Social'!$A$1:$C$26</definedName>
    <definedName name="_xlnm.Print_Area" localSheetId="4">'Recursos Humanos'!$A$2:$N$70</definedName>
    <definedName name="_xlnm.Print_Area" localSheetId="26">'Relaç Profis Comissões Discipli'!$A$1:$C$25</definedName>
    <definedName name="_xlnm.Print_Area" localSheetId="10">Saídas!$A$1:$N$22</definedName>
    <definedName name="_xlnm.Print_Area" localSheetId="12">'Saídas Contratados'!$A$1:$M$20</definedName>
    <definedName name="_xlnm.Print_Area" localSheetId="11">'Saídas Nomeados'!$A$1:$M$20</definedName>
    <definedName name="_xlnm.Print_Area" localSheetId="7">'Trab. Estrangeiros'!$A$1:$E$15</definedName>
    <definedName name="_xlnm.Print_Area" localSheetId="16">'Trabalho Extraord.'!$A$1:$D$30</definedName>
    <definedName name="_xlnm.Print_Area" localSheetId="3">Validação!$A$1:$L$112</definedName>
  </definedNames>
  <calcPr calcId="145621"/>
</workbook>
</file>

<file path=xl/calcChain.xml><?xml version="1.0" encoding="utf-8"?>
<calcChain xmlns="http://schemas.openxmlformats.org/spreadsheetml/2006/main">
  <c r="O39" i="27" l="1"/>
  <c r="O36" i="27"/>
  <c r="O33" i="27"/>
  <c r="O30" i="27"/>
  <c r="M54" i="27"/>
  <c r="D52" i="27"/>
  <c r="E52" i="27"/>
  <c r="F52" i="27"/>
  <c r="G52" i="27"/>
  <c r="H52" i="27"/>
  <c r="I52" i="27"/>
  <c r="J52" i="27"/>
  <c r="K52" i="27"/>
  <c r="L52" i="27"/>
  <c r="M52" i="27"/>
  <c r="E51" i="27"/>
  <c r="F51" i="27"/>
  <c r="G51" i="27"/>
  <c r="H51" i="27"/>
  <c r="I51" i="27"/>
  <c r="J51" i="27"/>
  <c r="K51" i="27"/>
  <c r="L51" i="27"/>
  <c r="M51" i="27"/>
  <c r="D51" i="27"/>
  <c r="D55" i="27"/>
  <c r="E55" i="27"/>
  <c r="F55" i="27"/>
  <c r="G55" i="27"/>
  <c r="H55" i="27"/>
  <c r="I55" i="27"/>
  <c r="J55" i="27"/>
  <c r="K55" i="27"/>
  <c r="L55" i="27"/>
  <c r="M55" i="27"/>
  <c r="E54" i="27"/>
  <c r="F54" i="27"/>
  <c r="G54" i="27"/>
  <c r="H54" i="27"/>
  <c r="I54" i="27"/>
  <c r="J54" i="27"/>
  <c r="K54" i="27"/>
  <c r="L54" i="27"/>
  <c r="D54" i="27"/>
  <c r="D49" i="27"/>
  <c r="E49" i="27"/>
  <c r="F49" i="27"/>
  <c r="G49" i="27"/>
  <c r="H49" i="27"/>
  <c r="I49" i="27"/>
  <c r="J49" i="27"/>
  <c r="K49" i="27"/>
  <c r="L49" i="27"/>
  <c r="M49" i="27"/>
  <c r="E48" i="27"/>
  <c r="F48" i="27"/>
  <c r="G48" i="27"/>
  <c r="H48" i="27"/>
  <c r="I48" i="27"/>
  <c r="J48" i="27"/>
  <c r="K48" i="27"/>
  <c r="L48" i="27"/>
  <c r="M48" i="27"/>
  <c r="D48" i="27"/>
  <c r="D27" i="27"/>
  <c r="D45" i="27" s="1"/>
  <c r="M28" i="27"/>
  <c r="M46" i="27" s="1"/>
  <c r="L28" i="27"/>
  <c r="L46" i="27" s="1"/>
  <c r="K28" i="27"/>
  <c r="K46" i="27" s="1"/>
  <c r="J28" i="27"/>
  <c r="J46" i="27" s="1"/>
  <c r="I28" i="27"/>
  <c r="I46" i="27" s="1"/>
  <c r="H28" i="27"/>
  <c r="H46" i="27" s="1"/>
  <c r="G28" i="27"/>
  <c r="G46" i="27" s="1"/>
  <c r="F28" i="27"/>
  <c r="F46" i="27" s="1"/>
  <c r="E28" i="27"/>
  <c r="E46" i="27" s="1"/>
  <c r="D28" i="27"/>
  <c r="M27" i="27"/>
  <c r="M45" i="27" s="1"/>
  <c r="L27" i="27"/>
  <c r="L45" i="27" s="1"/>
  <c r="K27" i="27"/>
  <c r="K45" i="27" s="1"/>
  <c r="J27" i="27"/>
  <c r="J45" i="27" s="1"/>
  <c r="I27" i="27"/>
  <c r="I45" i="27" s="1"/>
  <c r="H27" i="27"/>
  <c r="H45" i="27" s="1"/>
  <c r="G27" i="27"/>
  <c r="G45" i="27" s="1"/>
  <c r="F27" i="27"/>
  <c r="F45" i="27" s="1"/>
  <c r="E27" i="27"/>
  <c r="E45" i="27" s="1"/>
  <c r="D23" i="39"/>
  <c r="E26" i="36"/>
  <c r="P30" i="27" l="1"/>
  <c r="N27" i="27"/>
  <c r="N28" i="27"/>
  <c r="O6" i="44"/>
  <c r="N6" i="44"/>
  <c r="L6" i="44" s="1"/>
  <c r="K6" i="44" s="1"/>
  <c r="J6" i="44" s="1"/>
  <c r="I6" i="44" s="1"/>
  <c r="H6" i="44" s="1"/>
  <c r="G6" i="44" s="1"/>
  <c r="D46" i="27"/>
  <c r="M41" i="27"/>
  <c r="L41" i="27"/>
  <c r="K41" i="27"/>
  <c r="J41" i="27"/>
  <c r="I41" i="27"/>
  <c r="H41" i="27"/>
  <c r="G41" i="27"/>
  <c r="F41" i="27"/>
  <c r="E41" i="27"/>
  <c r="D41" i="27"/>
  <c r="N40" i="27"/>
  <c r="N39" i="27"/>
  <c r="M38" i="27"/>
  <c r="L38" i="27"/>
  <c r="K38" i="27"/>
  <c r="J38" i="27"/>
  <c r="I38" i="27"/>
  <c r="H38" i="27"/>
  <c r="G38" i="27"/>
  <c r="F38" i="27"/>
  <c r="E38" i="27"/>
  <c r="D38" i="27"/>
  <c r="N37" i="27"/>
  <c r="N36" i="27"/>
  <c r="M35" i="27"/>
  <c r="L35" i="27"/>
  <c r="K35" i="27"/>
  <c r="J35" i="27"/>
  <c r="I35" i="27"/>
  <c r="H35" i="27"/>
  <c r="G35" i="27"/>
  <c r="F35" i="27"/>
  <c r="E35" i="27"/>
  <c r="D35" i="27"/>
  <c r="N34" i="27"/>
  <c r="N33" i="27"/>
  <c r="M32" i="27"/>
  <c r="L32" i="27"/>
  <c r="K32" i="27"/>
  <c r="J32" i="27"/>
  <c r="I32" i="27"/>
  <c r="H32" i="27"/>
  <c r="G32" i="27"/>
  <c r="F32" i="27"/>
  <c r="E32" i="27"/>
  <c r="D32" i="27"/>
  <c r="N31" i="27"/>
  <c r="N30" i="27"/>
  <c r="N38" i="27" l="1"/>
  <c r="N35" i="27"/>
  <c r="N32" i="27"/>
  <c r="N41" i="27"/>
  <c r="A1" i="3"/>
  <c r="A1" i="29"/>
  <c r="A1" i="42"/>
  <c r="A1" i="41"/>
  <c r="A1" i="40"/>
  <c r="A1" i="39"/>
  <c r="A1" i="22"/>
  <c r="A1" i="38"/>
  <c r="A1" i="19"/>
  <c r="A1" i="37"/>
  <c r="A1" i="17"/>
  <c r="A1" i="36"/>
  <c r="A1" i="35"/>
  <c r="A1" i="34"/>
  <c r="A1" i="33"/>
  <c r="A1" i="32"/>
  <c r="A1" i="31"/>
  <c r="A1" i="30"/>
  <c r="A1" i="9"/>
  <c r="A1" i="28"/>
  <c r="A1" i="7"/>
  <c r="A1" i="6"/>
  <c r="A1" i="5"/>
  <c r="A1" i="2"/>
  <c r="E29" i="27" l="1"/>
  <c r="D29" i="27"/>
  <c r="M29" i="27"/>
  <c r="L29" i="27"/>
  <c r="K29" i="27"/>
  <c r="J29" i="27"/>
  <c r="I29" i="27"/>
  <c r="H29" i="27"/>
  <c r="G29" i="27"/>
  <c r="F29" i="27"/>
  <c r="G18" i="27"/>
  <c r="G15" i="2"/>
  <c r="P17" i="22"/>
  <c r="C20" i="22"/>
  <c r="D6" i="35"/>
  <c r="C15" i="42"/>
  <c r="M11" i="22"/>
  <c r="E10" i="22"/>
  <c r="G10" i="22"/>
  <c r="C10" i="22"/>
  <c r="D10" i="22"/>
  <c r="F10" i="22"/>
  <c r="H10" i="22"/>
  <c r="K10" i="22"/>
  <c r="L10" i="22"/>
  <c r="I10" i="22"/>
  <c r="J10" i="22"/>
  <c r="M12" i="22"/>
  <c r="C5" i="22"/>
  <c r="F5" i="22"/>
  <c r="H5" i="22"/>
  <c r="K5" i="22"/>
  <c r="N6" i="22"/>
  <c r="N7" i="22"/>
  <c r="N6" i="17"/>
  <c r="H60" i="44" s="1"/>
  <c r="K6" i="17"/>
  <c r="K10" i="17"/>
  <c r="K11" i="17"/>
  <c r="K12" i="17"/>
  <c r="K14" i="17"/>
  <c r="K8" i="17"/>
  <c r="K13" i="17"/>
  <c r="D7" i="17"/>
  <c r="M6" i="17" s="1"/>
  <c r="H7" i="17"/>
  <c r="I7" i="17"/>
  <c r="C14" i="32"/>
  <c r="P4" i="32" s="1"/>
  <c r="I4" i="27"/>
  <c r="I17" i="7" s="1"/>
  <c r="I5" i="27"/>
  <c r="I6" i="27"/>
  <c r="K15" i="3" s="1"/>
  <c r="Q4" i="32"/>
  <c r="D4" i="27"/>
  <c r="D17" i="7" s="1"/>
  <c r="D5" i="27"/>
  <c r="D6" i="27"/>
  <c r="C15" i="32" s="1"/>
  <c r="N4" i="32"/>
  <c r="N5" i="32"/>
  <c r="N6" i="32"/>
  <c r="N7" i="32"/>
  <c r="N8" i="32"/>
  <c r="N9" i="32"/>
  <c r="N10" i="32"/>
  <c r="N11" i="32"/>
  <c r="N12" i="32"/>
  <c r="N13" i="32"/>
  <c r="E4" i="27"/>
  <c r="E5" i="27"/>
  <c r="E6" i="27" s="1"/>
  <c r="F4" i="27"/>
  <c r="F5" i="27"/>
  <c r="F6" i="27" s="1"/>
  <c r="G4" i="27"/>
  <c r="G5" i="27"/>
  <c r="G6" i="27" s="1"/>
  <c r="H4" i="27"/>
  <c r="H5" i="27"/>
  <c r="H6" i="27" s="1"/>
  <c r="L4" i="27"/>
  <c r="L5" i="27"/>
  <c r="O7" i="31"/>
  <c r="O4" i="31"/>
  <c r="G9" i="31"/>
  <c r="D9" i="31"/>
  <c r="E9" i="31"/>
  <c r="F9" i="31"/>
  <c r="Q4" i="31"/>
  <c r="E10" i="30"/>
  <c r="E7" i="30"/>
  <c r="M11" i="29"/>
  <c r="N15" i="29" s="1"/>
  <c r="M11" i="9"/>
  <c r="N15" i="9" s="1"/>
  <c r="O4" i="28"/>
  <c r="O7" i="28"/>
  <c r="O10" i="28"/>
  <c r="D12" i="28"/>
  <c r="E12" i="28"/>
  <c r="F12" i="28"/>
  <c r="G12" i="28"/>
  <c r="H12" i="28"/>
  <c r="I12" i="28"/>
  <c r="L12" i="28"/>
  <c r="M12" i="28"/>
  <c r="M15" i="7"/>
  <c r="D15" i="7"/>
  <c r="E15" i="7"/>
  <c r="F15" i="7"/>
  <c r="G15" i="7"/>
  <c r="H15" i="7"/>
  <c r="I15" i="7"/>
  <c r="L15" i="7"/>
  <c r="O7" i="7"/>
  <c r="O13" i="7"/>
  <c r="O10" i="7"/>
  <c r="O4" i="7"/>
  <c r="M9" i="7"/>
  <c r="D9" i="7"/>
  <c r="E9" i="7"/>
  <c r="F9" i="7"/>
  <c r="G9" i="7"/>
  <c r="H9" i="7"/>
  <c r="I9" i="7"/>
  <c r="L9" i="7"/>
  <c r="M12" i="7"/>
  <c r="D12" i="7"/>
  <c r="E12" i="7"/>
  <c r="F12" i="7"/>
  <c r="G12" i="7"/>
  <c r="H12" i="7"/>
  <c r="I12" i="7"/>
  <c r="L12" i="7"/>
  <c r="D6" i="7"/>
  <c r="E6" i="7"/>
  <c r="F6" i="7"/>
  <c r="G6" i="7"/>
  <c r="H6" i="7"/>
  <c r="I6" i="7"/>
  <c r="L6" i="7"/>
  <c r="M6" i="7"/>
  <c r="E6" i="28"/>
  <c r="D6" i="28"/>
  <c r="F6" i="28"/>
  <c r="G6" i="28"/>
  <c r="H6" i="28"/>
  <c r="I6" i="28"/>
  <c r="L6" i="28"/>
  <c r="M6" i="28"/>
  <c r="H9" i="28"/>
  <c r="D9" i="28"/>
  <c r="E9" i="28"/>
  <c r="F9" i="28"/>
  <c r="G9" i="28"/>
  <c r="I9" i="28"/>
  <c r="L9" i="28"/>
  <c r="M9" i="28"/>
  <c r="D18" i="27"/>
  <c r="E18" i="27"/>
  <c r="F18" i="27"/>
  <c r="H18" i="27"/>
  <c r="I18" i="27"/>
  <c r="L18" i="27"/>
  <c r="M18" i="27"/>
  <c r="D15" i="27"/>
  <c r="E15" i="27"/>
  <c r="F15" i="27"/>
  <c r="G15" i="27"/>
  <c r="H15" i="27"/>
  <c r="I15" i="27"/>
  <c r="L15" i="27"/>
  <c r="M15" i="27"/>
  <c r="D12" i="27"/>
  <c r="E12" i="27"/>
  <c r="F12" i="27"/>
  <c r="G12" i="27"/>
  <c r="H12" i="27"/>
  <c r="I12" i="27"/>
  <c r="L12" i="27"/>
  <c r="M12" i="27"/>
  <c r="D9" i="27"/>
  <c r="E9" i="27"/>
  <c r="F9" i="27"/>
  <c r="G9" i="27"/>
  <c r="H9" i="27"/>
  <c r="I9" i="27"/>
  <c r="L9" i="27"/>
  <c r="M9" i="27"/>
  <c r="O7" i="27"/>
  <c r="O10" i="27"/>
  <c r="O13" i="27"/>
  <c r="O16" i="27"/>
  <c r="G4" i="6"/>
  <c r="G5" i="6"/>
  <c r="G6" i="6"/>
  <c r="G7" i="6"/>
  <c r="G8" i="6"/>
  <c r="G9" i="6"/>
  <c r="G10" i="6"/>
  <c r="G11" i="6"/>
  <c r="G12" i="6"/>
  <c r="G13" i="6"/>
  <c r="H4" i="6"/>
  <c r="M4" i="27"/>
  <c r="P11" i="3"/>
  <c r="E11" i="3"/>
  <c r="Q5" i="3"/>
  <c r="Q6" i="3"/>
  <c r="Q7" i="3"/>
  <c r="Q8" i="3"/>
  <c r="Q9" i="3"/>
  <c r="Q10" i="3"/>
  <c r="Q4" i="3"/>
  <c r="Q11" i="3"/>
  <c r="F15" i="3"/>
  <c r="M5" i="27"/>
  <c r="M6" i="27" s="1"/>
  <c r="G5" i="2"/>
  <c r="G4" i="2"/>
  <c r="G14" i="2"/>
  <c r="G6" i="2"/>
  <c r="G7" i="2"/>
  <c r="G8" i="2"/>
  <c r="G9" i="2"/>
  <c r="G10" i="2"/>
  <c r="G11" i="2"/>
  <c r="G12" i="2"/>
  <c r="G13" i="2"/>
  <c r="F4" i="2"/>
  <c r="K4" i="2" s="1"/>
  <c r="F15" i="2"/>
  <c r="K15" i="2" s="1"/>
  <c r="M19" i="27"/>
  <c r="O22" i="27"/>
  <c r="J4" i="27"/>
  <c r="N17" i="27"/>
  <c r="K4" i="27"/>
  <c r="J5" i="27"/>
  <c r="K5" i="27"/>
  <c r="D18" i="39"/>
  <c r="E4" i="36"/>
  <c r="E5" i="36"/>
  <c r="E6" i="36"/>
  <c r="E7" i="36"/>
  <c r="E8" i="36"/>
  <c r="E9" i="36"/>
  <c r="E10" i="36"/>
  <c r="E11" i="36"/>
  <c r="E12" i="36"/>
  <c r="E13" i="36"/>
  <c r="E14" i="36"/>
  <c r="E15" i="36"/>
  <c r="E16" i="36"/>
  <c r="E17" i="36"/>
  <c r="E18" i="36"/>
  <c r="E19" i="36"/>
  <c r="D6" i="33"/>
  <c r="F5" i="36" s="1"/>
  <c r="D15" i="33"/>
  <c r="F6" i="36" s="1"/>
  <c r="D18" i="33"/>
  <c r="D21" i="33"/>
  <c r="D24" i="33"/>
  <c r="E4" i="30"/>
  <c r="E5" i="30"/>
  <c r="E6" i="30"/>
  <c r="G13" i="29"/>
  <c r="H13" i="29"/>
  <c r="K13" i="29"/>
  <c r="L13" i="29"/>
  <c r="G13" i="9"/>
  <c r="H13" i="9"/>
  <c r="K13" i="9"/>
  <c r="L13" i="9"/>
  <c r="N4" i="9"/>
  <c r="N5" i="9"/>
  <c r="N6" i="9"/>
  <c r="N7" i="9"/>
  <c r="N8" i="9"/>
  <c r="N9" i="9"/>
  <c r="N10" i="9"/>
  <c r="N11" i="9"/>
  <c r="D13" i="9"/>
  <c r="E13" i="9"/>
  <c r="F13" i="9"/>
  <c r="C13" i="9"/>
  <c r="D10" i="38"/>
  <c r="N26" i="36"/>
  <c r="E7" i="17"/>
  <c r="I9" i="17"/>
  <c r="H9" i="17"/>
  <c r="E9" i="17"/>
  <c r="D9" i="17"/>
  <c r="G7" i="17"/>
  <c r="D6" i="17"/>
  <c r="G8" i="17"/>
  <c r="C8" i="17"/>
  <c r="N4" i="29"/>
  <c r="N5" i="29"/>
  <c r="N6" i="29"/>
  <c r="N7" i="29"/>
  <c r="N8" i="29"/>
  <c r="N9" i="29"/>
  <c r="N10" i="29"/>
  <c r="N11" i="29"/>
  <c r="L12" i="9"/>
  <c r="C12" i="9"/>
  <c r="D12" i="9"/>
  <c r="E12" i="9"/>
  <c r="F12" i="9"/>
  <c r="G12" i="9"/>
  <c r="H12" i="9"/>
  <c r="I12" i="9"/>
  <c r="J12" i="9"/>
  <c r="K12" i="9"/>
  <c r="M5" i="9"/>
  <c r="M4" i="9"/>
  <c r="M1" i="44"/>
  <c r="A1" i="27"/>
  <c r="P14" i="3"/>
  <c r="P13" i="3"/>
  <c r="E4" i="3"/>
  <c r="E5" i="3"/>
  <c r="E6" i="3"/>
  <c r="E7" i="3"/>
  <c r="E8" i="3"/>
  <c r="E9" i="3"/>
  <c r="E10" i="3"/>
  <c r="P4" i="3"/>
  <c r="P5" i="3"/>
  <c r="P6" i="3"/>
  <c r="P7" i="3"/>
  <c r="P8" i="3"/>
  <c r="P9" i="3"/>
  <c r="P10" i="3"/>
  <c r="F18" i="2"/>
  <c r="F17" i="2"/>
  <c r="F5" i="2"/>
  <c r="F6" i="2"/>
  <c r="F7" i="2"/>
  <c r="F8" i="2"/>
  <c r="F9" i="2"/>
  <c r="F10" i="2"/>
  <c r="F11" i="2"/>
  <c r="F12" i="2"/>
  <c r="F13" i="2"/>
  <c r="F14" i="2"/>
  <c r="C11" i="17"/>
  <c r="C14" i="17"/>
  <c r="I6" i="17"/>
  <c r="H6" i="17"/>
  <c r="E6" i="17"/>
  <c r="J18" i="27"/>
  <c r="K18" i="27"/>
  <c r="N18" i="27" s="1"/>
  <c r="J15" i="27"/>
  <c r="K15" i="27"/>
  <c r="N15" i="27" s="1"/>
  <c r="J12" i="27"/>
  <c r="K12" i="27"/>
  <c r="N12" i="27" s="1"/>
  <c r="J9" i="27"/>
  <c r="K9" i="27"/>
  <c r="N9" i="27" s="1"/>
  <c r="J15" i="7"/>
  <c r="N15" i="7"/>
  <c r="K15" i="7"/>
  <c r="J12" i="7"/>
  <c r="N12" i="7" s="1"/>
  <c r="K12" i="7"/>
  <c r="J9" i="7"/>
  <c r="N9" i="7"/>
  <c r="K9" i="7"/>
  <c r="J6" i="7"/>
  <c r="K6" i="7"/>
  <c r="E4" i="44"/>
  <c r="E38" i="41"/>
  <c r="E37" i="41"/>
  <c r="F37" i="41"/>
  <c r="F38" i="41"/>
  <c r="G37" i="41"/>
  <c r="G38" i="41"/>
  <c r="H37" i="41"/>
  <c r="H38" i="41"/>
  <c r="I37" i="41"/>
  <c r="I38" i="41"/>
  <c r="J37" i="41"/>
  <c r="J38" i="41"/>
  <c r="J39" i="41" s="1"/>
  <c r="K37" i="41"/>
  <c r="K38" i="41"/>
  <c r="K39" i="41"/>
  <c r="L37" i="41"/>
  <c r="L38" i="41"/>
  <c r="M37" i="41"/>
  <c r="M38" i="41"/>
  <c r="D37" i="41"/>
  <c r="D38" i="41"/>
  <c r="O4" i="41"/>
  <c r="O7" i="41"/>
  <c r="O10" i="41"/>
  <c r="O13" i="41"/>
  <c r="O16" i="41"/>
  <c r="O19" i="41"/>
  <c r="O22" i="41"/>
  <c r="O25" i="41"/>
  <c r="O28" i="41"/>
  <c r="O31" i="41"/>
  <c r="O34" i="41"/>
  <c r="D19" i="40"/>
  <c r="D17" i="40"/>
  <c r="D18" i="40"/>
  <c r="D20" i="40"/>
  <c r="D21" i="40"/>
  <c r="D22" i="40"/>
  <c r="C16" i="40"/>
  <c r="F17" i="40" s="1"/>
  <c r="D13" i="40"/>
  <c r="D14" i="40"/>
  <c r="D12" i="40"/>
  <c r="E12" i="40" s="1"/>
  <c r="G102" i="44" s="1"/>
  <c r="E103" i="44" s="1"/>
  <c r="E102" i="44" s="1"/>
  <c r="A10" i="40" s="1"/>
  <c r="F12" i="40"/>
  <c r="D8" i="40"/>
  <c r="D9" i="40"/>
  <c r="D5" i="40"/>
  <c r="E6" i="35"/>
  <c r="F6" i="35"/>
  <c r="G6" i="35"/>
  <c r="H6" i="35"/>
  <c r="I6" i="35"/>
  <c r="L6" i="35"/>
  <c r="M6" i="35"/>
  <c r="N18" i="22"/>
  <c r="N19" i="22"/>
  <c r="O18" i="22" s="1"/>
  <c r="G87" i="44" s="1"/>
  <c r="E88" i="44" s="1"/>
  <c r="E87" i="44" s="1"/>
  <c r="A16" i="22" s="1"/>
  <c r="D14" i="39"/>
  <c r="D15" i="39"/>
  <c r="D16" i="39"/>
  <c r="D17" i="39"/>
  <c r="D19" i="39"/>
  <c r="D20" i="39"/>
  <c r="D4" i="39"/>
  <c r="D5" i="39"/>
  <c r="D6" i="39"/>
  <c r="D7" i="39"/>
  <c r="D8" i="39"/>
  <c r="D9" i="39"/>
  <c r="D10" i="39"/>
  <c r="D11" i="39"/>
  <c r="G20" i="22"/>
  <c r="H20" i="22"/>
  <c r="K20" i="22"/>
  <c r="L20" i="22"/>
  <c r="F20" i="22"/>
  <c r="D20" i="22"/>
  <c r="E20" i="22"/>
  <c r="D13" i="22"/>
  <c r="I20" i="22"/>
  <c r="J20" i="22"/>
  <c r="N11" i="22"/>
  <c r="N12" i="22"/>
  <c r="M14" i="22"/>
  <c r="M15" i="22"/>
  <c r="F4" i="38"/>
  <c r="D4" i="38"/>
  <c r="D5" i="38"/>
  <c r="D6" i="38"/>
  <c r="D7" i="38"/>
  <c r="D19" i="19"/>
  <c r="D20" i="19"/>
  <c r="E19" i="19" s="1"/>
  <c r="G75" i="44" s="1"/>
  <c r="E76" i="44" s="1"/>
  <c r="E75" i="44" s="1"/>
  <c r="A17" i="19" s="1"/>
  <c r="E16" i="19"/>
  <c r="G72" i="44" s="1"/>
  <c r="E73" i="44" s="1"/>
  <c r="E72" i="44" s="1"/>
  <c r="A15" i="19" s="1"/>
  <c r="D13" i="19"/>
  <c r="D14" i="19"/>
  <c r="D5" i="19"/>
  <c r="D6" i="19"/>
  <c r="D7" i="19"/>
  <c r="D8" i="19"/>
  <c r="D9" i="19"/>
  <c r="E4" i="37"/>
  <c r="E5" i="37"/>
  <c r="E6" i="37"/>
  <c r="E7" i="37"/>
  <c r="E8" i="37"/>
  <c r="E22" i="36"/>
  <c r="E23" i="36"/>
  <c r="D21" i="36"/>
  <c r="F21" i="36" s="1"/>
  <c r="E4" i="33"/>
  <c r="E5" i="33"/>
  <c r="E7" i="33"/>
  <c r="E8" i="33"/>
  <c r="E10" i="33"/>
  <c r="E11" i="33"/>
  <c r="E13" i="33"/>
  <c r="E14" i="33"/>
  <c r="E16" i="33"/>
  <c r="E17" i="33"/>
  <c r="E19" i="33"/>
  <c r="E20" i="33"/>
  <c r="E22" i="33"/>
  <c r="E23" i="33"/>
  <c r="O4" i="35"/>
  <c r="O7" i="35"/>
  <c r="I43" i="34"/>
  <c r="I44" i="34"/>
  <c r="L43" i="34"/>
  <c r="L44" i="34"/>
  <c r="M43" i="34"/>
  <c r="M44" i="34"/>
  <c r="G43" i="34"/>
  <c r="G44" i="34"/>
  <c r="H43" i="34"/>
  <c r="H44" i="34"/>
  <c r="D43" i="34"/>
  <c r="D44" i="34"/>
  <c r="E43" i="34"/>
  <c r="E44" i="34"/>
  <c r="F43" i="34"/>
  <c r="N43" i="34" s="1"/>
  <c r="F44" i="34"/>
  <c r="M9" i="32"/>
  <c r="D27" i="34"/>
  <c r="E27" i="34"/>
  <c r="F27" i="34"/>
  <c r="G27" i="34"/>
  <c r="H27" i="34"/>
  <c r="I27" i="34"/>
  <c r="L27" i="34"/>
  <c r="M27" i="34"/>
  <c r="O4" i="34"/>
  <c r="O7" i="34"/>
  <c r="O10" i="34"/>
  <c r="O13" i="34"/>
  <c r="O16" i="34"/>
  <c r="O19" i="34"/>
  <c r="O22" i="34"/>
  <c r="O25" i="34"/>
  <c r="O28" i="34"/>
  <c r="O31" i="34"/>
  <c r="O34" i="34"/>
  <c r="O37" i="34"/>
  <c r="O40" i="34"/>
  <c r="J46" i="34"/>
  <c r="K46" i="34"/>
  <c r="N5" i="27"/>
  <c r="J6" i="27"/>
  <c r="D11" i="42" s="1"/>
  <c r="I15" i="32"/>
  <c r="K6" i="27"/>
  <c r="D12" i="42" s="1"/>
  <c r="J15" i="32"/>
  <c r="C13" i="29"/>
  <c r="D13" i="29"/>
  <c r="E13" i="29"/>
  <c r="F13" i="29"/>
  <c r="G8" i="5"/>
  <c r="G18" i="44" s="1"/>
  <c r="E19" i="44" s="1"/>
  <c r="E18" i="44" s="1"/>
  <c r="J4" i="6"/>
  <c r="E6" i="6"/>
  <c r="E7" i="6"/>
  <c r="E8" i="6"/>
  <c r="E9" i="6"/>
  <c r="E10" i="6"/>
  <c r="E11" i="6"/>
  <c r="E12" i="6"/>
  <c r="E13" i="6"/>
  <c r="E5" i="6"/>
  <c r="E4" i="6"/>
  <c r="F6" i="5"/>
  <c r="F4" i="5"/>
  <c r="F5" i="5"/>
  <c r="F7" i="5"/>
  <c r="H4" i="5"/>
  <c r="J6" i="28"/>
  <c r="N6" i="28" s="1"/>
  <c r="K6" i="28"/>
  <c r="J13" i="9" s="1"/>
  <c r="J9" i="28"/>
  <c r="N9" i="28" s="1"/>
  <c r="K9" i="28"/>
  <c r="J13" i="29" s="1"/>
  <c r="J12" i="28"/>
  <c r="N12" i="28" s="1"/>
  <c r="K12" i="28"/>
  <c r="G18" i="2"/>
  <c r="G17" i="2"/>
  <c r="L15" i="3"/>
  <c r="M15" i="3"/>
  <c r="Q13" i="3"/>
  <c r="Q14" i="3"/>
  <c r="N14" i="22"/>
  <c r="N15" i="22"/>
  <c r="D10" i="19"/>
  <c r="D33" i="41"/>
  <c r="E33" i="41"/>
  <c r="F33" i="41"/>
  <c r="G33" i="41"/>
  <c r="H33" i="41"/>
  <c r="I33" i="41"/>
  <c r="J33" i="41"/>
  <c r="K33" i="41"/>
  <c r="L33" i="41"/>
  <c r="M33" i="41"/>
  <c r="N32" i="41"/>
  <c r="N31" i="41"/>
  <c r="D20" i="36"/>
  <c r="N11" i="27"/>
  <c r="N10" i="27"/>
  <c r="D18" i="41"/>
  <c r="E18" i="41"/>
  <c r="F18" i="41"/>
  <c r="G18" i="41"/>
  <c r="H18" i="41"/>
  <c r="I18" i="41"/>
  <c r="J18" i="41"/>
  <c r="K18" i="41"/>
  <c r="L18" i="41"/>
  <c r="M18" i="41"/>
  <c r="N17" i="41"/>
  <c r="N16" i="41"/>
  <c r="D15" i="41"/>
  <c r="E15" i="41"/>
  <c r="F15" i="41"/>
  <c r="G15" i="41"/>
  <c r="H15" i="41"/>
  <c r="I15" i="41"/>
  <c r="J15" i="41"/>
  <c r="K15" i="41"/>
  <c r="L15" i="41"/>
  <c r="M15" i="41"/>
  <c r="N15" i="41" s="1"/>
  <c r="N14" i="41"/>
  <c r="N13" i="41"/>
  <c r="D12" i="41"/>
  <c r="E12" i="41"/>
  <c r="F12" i="41"/>
  <c r="G12" i="41"/>
  <c r="H12" i="41"/>
  <c r="I12" i="41"/>
  <c r="J12" i="41"/>
  <c r="K12" i="41"/>
  <c r="L12" i="41"/>
  <c r="M12" i="41"/>
  <c r="N11" i="41"/>
  <c r="N10" i="41"/>
  <c r="D9" i="41"/>
  <c r="E9" i="41"/>
  <c r="F9" i="41"/>
  <c r="G9" i="41"/>
  <c r="H9" i="41"/>
  <c r="I9" i="41"/>
  <c r="J9" i="41"/>
  <c r="K9" i="41"/>
  <c r="L9" i="41"/>
  <c r="M9" i="41"/>
  <c r="N8" i="41"/>
  <c r="N7" i="41"/>
  <c r="D6" i="41"/>
  <c r="E6" i="41"/>
  <c r="F6" i="41"/>
  <c r="G6" i="41"/>
  <c r="H6" i="41"/>
  <c r="I6" i="41"/>
  <c r="J6" i="41"/>
  <c r="K6" i="41"/>
  <c r="L6" i="41"/>
  <c r="M6" i="41"/>
  <c r="N5" i="41"/>
  <c r="N4" i="41"/>
  <c r="N19" i="41"/>
  <c r="N20" i="41"/>
  <c r="D21" i="41"/>
  <c r="E21" i="41"/>
  <c r="F21" i="41"/>
  <c r="G21" i="41"/>
  <c r="H21" i="41"/>
  <c r="I21" i="41"/>
  <c r="J21" i="41"/>
  <c r="K21" i="41"/>
  <c r="L21" i="41"/>
  <c r="M21" i="41"/>
  <c r="N22" i="41"/>
  <c r="N23" i="41"/>
  <c r="D24" i="41"/>
  <c r="E24" i="41"/>
  <c r="F24" i="41"/>
  <c r="G24" i="41"/>
  <c r="H24" i="41"/>
  <c r="I24" i="41"/>
  <c r="J24" i="41"/>
  <c r="K24" i="41"/>
  <c r="L24" i="41"/>
  <c r="M24" i="41"/>
  <c r="N25" i="41"/>
  <c r="N26" i="41"/>
  <c r="D27" i="41"/>
  <c r="E27" i="41"/>
  <c r="F27" i="41"/>
  <c r="G27" i="41"/>
  <c r="H27" i="41"/>
  <c r="I27" i="41"/>
  <c r="J27" i="41"/>
  <c r="K27" i="41"/>
  <c r="L27" i="41"/>
  <c r="M27" i="41"/>
  <c r="N28" i="41"/>
  <c r="N29" i="41"/>
  <c r="D30" i="41"/>
  <c r="E30" i="41"/>
  <c r="F30" i="41"/>
  <c r="G30" i="41"/>
  <c r="H30" i="41"/>
  <c r="I30" i="41"/>
  <c r="J30" i="41"/>
  <c r="K30" i="41"/>
  <c r="L30" i="41"/>
  <c r="M30" i="41"/>
  <c r="N34" i="41"/>
  <c r="N35" i="41"/>
  <c r="D36" i="41"/>
  <c r="E36" i="41"/>
  <c r="F36" i="41"/>
  <c r="G36" i="41"/>
  <c r="H36" i="41"/>
  <c r="I36" i="41"/>
  <c r="J36" i="41"/>
  <c r="K36" i="41"/>
  <c r="L36" i="41"/>
  <c r="M36" i="41"/>
  <c r="G13" i="22"/>
  <c r="D9" i="35"/>
  <c r="E9" i="35"/>
  <c r="F9" i="35"/>
  <c r="G9" i="35"/>
  <c r="H9" i="35"/>
  <c r="I9" i="35"/>
  <c r="J9" i="35"/>
  <c r="K9" i="35"/>
  <c r="L9" i="35"/>
  <c r="M9" i="35"/>
  <c r="N4" i="35"/>
  <c r="N5" i="35"/>
  <c r="J6" i="35"/>
  <c r="K6" i="35"/>
  <c r="N6" i="35" s="1"/>
  <c r="E5" i="40" s="1"/>
  <c r="N7" i="35"/>
  <c r="N8" i="35"/>
  <c r="M45" i="34"/>
  <c r="D45" i="34"/>
  <c r="E45" i="34"/>
  <c r="G45" i="34"/>
  <c r="H45" i="34"/>
  <c r="I45" i="34"/>
  <c r="L45" i="34"/>
  <c r="D6" i="34"/>
  <c r="E6" i="34"/>
  <c r="F6" i="34"/>
  <c r="G6" i="34"/>
  <c r="H6" i="34"/>
  <c r="I6" i="34"/>
  <c r="J6" i="34"/>
  <c r="K6" i="34"/>
  <c r="L6" i="34"/>
  <c r="M6" i="34"/>
  <c r="D24" i="34"/>
  <c r="E24" i="34"/>
  <c r="F24" i="34"/>
  <c r="G24" i="34"/>
  <c r="H24" i="34"/>
  <c r="I24" i="34"/>
  <c r="J24" i="34"/>
  <c r="K24" i="34"/>
  <c r="L24" i="34"/>
  <c r="M24" i="34"/>
  <c r="N23" i="34"/>
  <c r="N22" i="34"/>
  <c r="D21" i="34"/>
  <c r="E21" i="34"/>
  <c r="F21" i="34"/>
  <c r="G21" i="34"/>
  <c r="H21" i="34"/>
  <c r="I21" i="34"/>
  <c r="J21" i="34"/>
  <c r="K21" i="34"/>
  <c r="L21" i="34"/>
  <c r="M21" i="34"/>
  <c r="N20" i="34"/>
  <c r="N19" i="34"/>
  <c r="D18" i="34"/>
  <c r="E18" i="34"/>
  <c r="F18" i="34"/>
  <c r="G18" i="34"/>
  <c r="H18" i="34"/>
  <c r="I18" i="34"/>
  <c r="J18" i="34"/>
  <c r="K18" i="34"/>
  <c r="L18" i="34"/>
  <c r="M18" i="34"/>
  <c r="N17" i="34"/>
  <c r="N16" i="34"/>
  <c r="D15" i="34"/>
  <c r="E15" i="34"/>
  <c r="F15" i="34"/>
  <c r="G15" i="34"/>
  <c r="H15" i="34"/>
  <c r="I15" i="34"/>
  <c r="J15" i="34"/>
  <c r="K15" i="34"/>
  <c r="L15" i="34"/>
  <c r="M15" i="34"/>
  <c r="N14" i="34"/>
  <c r="N13" i="34"/>
  <c r="D12" i="34"/>
  <c r="E12" i="34"/>
  <c r="F12" i="34"/>
  <c r="G12" i="34"/>
  <c r="H12" i="34"/>
  <c r="I12" i="34"/>
  <c r="J12" i="34"/>
  <c r="K12" i="34"/>
  <c r="L12" i="34"/>
  <c r="M12" i="34"/>
  <c r="N12" i="34"/>
  <c r="N11" i="34"/>
  <c r="N10" i="34"/>
  <c r="D9" i="34"/>
  <c r="E9" i="34"/>
  <c r="F9" i="34"/>
  <c r="G9" i="34"/>
  <c r="H9" i="34"/>
  <c r="I9" i="34"/>
  <c r="J9" i="34"/>
  <c r="K9" i="34"/>
  <c r="L9" i="34"/>
  <c r="M9" i="34"/>
  <c r="N8" i="34"/>
  <c r="N7" i="34"/>
  <c r="N5" i="34"/>
  <c r="N4" i="34"/>
  <c r="D42" i="34"/>
  <c r="E42" i="34"/>
  <c r="F42" i="34"/>
  <c r="G42" i="34"/>
  <c r="H42" i="34"/>
  <c r="I42" i="34"/>
  <c r="J42" i="34"/>
  <c r="K42" i="34"/>
  <c r="L42" i="34"/>
  <c r="M42" i="34"/>
  <c r="N41" i="34"/>
  <c r="N40" i="34"/>
  <c r="D39" i="34"/>
  <c r="E39" i="34"/>
  <c r="F39" i="34"/>
  <c r="G39" i="34"/>
  <c r="H39" i="34"/>
  <c r="I39" i="34"/>
  <c r="J39" i="34"/>
  <c r="K39" i="34"/>
  <c r="L39" i="34"/>
  <c r="M39" i="34"/>
  <c r="N38" i="34"/>
  <c r="N37" i="34"/>
  <c r="D36" i="34"/>
  <c r="E36" i="34"/>
  <c r="F36" i="34"/>
  <c r="G36" i="34"/>
  <c r="H36" i="34"/>
  <c r="I36" i="34"/>
  <c r="J36" i="34"/>
  <c r="K36" i="34"/>
  <c r="L36" i="34"/>
  <c r="M36" i="34"/>
  <c r="N35" i="34"/>
  <c r="N34" i="34"/>
  <c r="D33" i="34"/>
  <c r="E33" i="34"/>
  <c r="F33" i="34"/>
  <c r="G33" i="34"/>
  <c r="H33" i="34"/>
  <c r="I33" i="34"/>
  <c r="J33" i="34"/>
  <c r="K33" i="34"/>
  <c r="L33" i="34"/>
  <c r="M33" i="34"/>
  <c r="N32" i="34"/>
  <c r="N31" i="34"/>
  <c r="D30" i="34"/>
  <c r="E30" i="34"/>
  <c r="F30" i="34"/>
  <c r="G30" i="34"/>
  <c r="H30" i="34"/>
  <c r="I30" i="34"/>
  <c r="J30" i="34"/>
  <c r="K30" i="34"/>
  <c r="L30" i="34"/>
  <c r="M30" i="34"/>
  <c r="N29" i="34"/>
  <c r="N28" i="34"/>
  <c r="J27" i="34"/>
  <c r="N27" i="34" s="1"/>
  <c r="K27" i="34"/>
  <c r="N26" i="34"/>
  <c r="N25" i="34"/>
  <c r="J45" i="34"/>
  <c r="K45" i="34"/>
  <c r="D12" i="33"/>
  <c r="D9" i="33"/>
  <c r="M13" i="32"/>
  <c r="D14" i="32"/>
  <c r="E14" i="32"/>
  <c r="F14" i="32"/>
  <c r="G14" i="32"/>
  <c r="H14" i="32"/>
  <c r="I14" i="32"/>
  <c r="J14" i="32"/>
  <c r="K14" i="32"/>
  <c r="L14" i="32"/>
  <c r="M11" i="32"/>
  <c r="M10" i="32"/>
  <c r="M4" i="32"/>
  <c r="M5" i="32"/>
  <c r="M6" i="32"/>
  <c r="M7" i="32"/>
  <c r="M8" i="32"/>
  <c r="M12" i="32"/>
  <c r="N4" i="31"/>
  <c r="K9" i="31"/>
  <c r="K10" i="31" s="1"/>
  <c r="E6" i="31"/>
  <c r="E10" i="31" s="1"/>
  <c r="F6" i="31"/>
  <c r="F10" i="31"/>
  <c r="G6" i="31"/>
  <c r="G10" i="31" s="1"/>
  <c r="H6" i="31"/>
  <c r="H9" i="31"/>
  <c r="H10" i="31" s="1"/>
  <c r="I6" i="31"/>
  <c r="I9" i="31"/>
  <c r="I10" i="31" s="1"/>
  <c r="J9" i="31"/>
  <c r="J6" i="31"/>
  <c r="J10" i="31" s="1"/>
  <c r="K6" i="31"/>
  <c r="L6" i="31"/>
  <c r="L9" i="31"/>
  <c r="L10" i="31"/>
  <c r="M6" i="31"/>
  <c r="M9" i="31"/>
  <c r="M10" i="31" s="1"/>
  <c r="D6" i="31"/>
  <c r="N9" i="31"/>
  <c r="D10" i="31"/>
  <c r="N5" i="31"/>
  <c r="N7" i="31"/>
  <c r="N8" i="31"/>
  <c r="M9" i="29"/>
  <c r="M10" i="29"/>
  <c r="M4" i="29"/>
  <c r="M5" i="29"/>
  <c r="M6" i="29"/>
  <c r="M7" i="29"/>
  <c r="M8" i="29"/>
  <c r="C12" i="29"/>
  <c r="D12" i="29"/>
  <c r="E12" i="29"/>
  <c r="F12" i="29"/>
  <c r="G12" i="29"/>
  <c r="H12" i="29"/>
  <c r="I12" i="29"/>
  <c r="J12" i="29"/>
  <c r="K12" i="29"/>
  <c r="L12" i="29"/>
  <c r="L13" i="28"/>
  <c r="M13" i="28"/>
  <c r="E13" i="28"/>
  <c r="F13" i="28"/>
  <c r="G13" i="28"/>
  <c r="H13" i="28"/>
  <c r="I13" i="28"/>
  <c r="J13" i="28"/>
  <c r="K13" i="28"/>
  <c r="D13" i="28"/>
  <c r="N4" i="28"/>
  <c r="N5" i="28"/>
  <c r="N7" i="28"/>
  <c r="N8" i="28"/>
  <c r="N10" i="28"/>
  <c r="N11" i="28"/>
  <c r="N8" i="27"/>
  <c r="N7" i="27"/>
  <c r="N13" i="27"/>
  <c r="N14" i="27"/>
  <c r="N16" i="27"/>
  <c r="D19" i="27"/>
  <c r="E19" i="27"/>
  <c r="F19" i="27"/>
  <c r="G19" i="27"/>
  <c r="H19" i="27"/>
  <c r="I19" i="27"/>
  <c r="J19" i="27"/>
  <c r="K19" i="27"/>
  <c r="L19" i="27"/>
  <c r="C4" i="19"/>
  <c r="L13" i="22"/>
  <c r="M6" i="9"/>
  <c r="M7" i="9"/>
  <c r="M8" i="9"/>
  <c r="M9" i="9"/>
  <c r="M10" i="9"/>
  <c r="N5" i="7"/>
  <c r="N7" i="7"/>
  <c r="N8" i="7"/>
  <c r="N10" i="7"/>
  <c r="N11" i="7"/>
  <c r="N13" i="7"/>
  <c r="N14" i="7"/>
  <c r="N55" i="27" s="1"/>
  <c r="N4" i="7"/>
  <c r="M16" i="7"/>
  <c r="E13" i="22"/>
  <c r="F13" i="22"/>
  <c r="H13" i="22"/>
  <c r="I13" i="22"/>
  <c r="J13" i="22"/>
  <c r="K13" i="22"/>
  <c r="G9" i="17"/>
  <c r="G10" i="17"/>
  <c r="G11" i="17"/>
  <c r="G12" i="17"/>
  <c r="G13" i="17"/>
  <c r="G14" i="17"/>
  <c r="C9" i="17"/>
  <c r="C10" i="17"/>
  <c r="C12" i="17"/>
  <c r="C6" i="17"/>
  <c r="E16" i="7"/>
  <c r="F16" i="7"/>
  <c r="G16" i="7"/>
  <c r="H16" i="7"/>
  <c r="I16" i="7"/>
  <c r="J16" i="7"/>
  <c r="K16" i="7"/>
  <c r="L16" i="7"/>
  <c r="E5" i="5"/>
  <c r="E6" i="5"/>
  <c r="E7" i="5"/>
  <c r="E8" i="5"/>
  <c r="C13" i="22"/>
  <c r="G6" i="17"/>
  <c r="E4" i="5"/>
  <c r="D16" i="7"/>
  <c r="C13" i="17"/>
  <c r="O19" i="7"/>
  <c r="I13" i="29"/>
  <c r="I13" i="9"/>
  <c r="L6" i="27" l="1"/>
  <c r="C7" i="17"/>
  <c r="N42" i="34"/>
  <c r="O48" i="34" s="1"/>
  <c r="N39" i="34"/>
  <c r="N36" i="34"/>
  <c r="N33" i="34"/>
  <c r="N30" i="34"/>
  <c r="N24" i="34"/>
  <c r="N21" i="34"/>
  <c r="F45" i="34"/>
  <c r="N18" i="34"/>
  <c r="N15" i="34"/>
  <c r="M46" i="34"/>
  <c r="I46" i="34"/>
  <c r="G46" i="34"/>
  <c r="E46" i="34"/>
  <c r="N9" i="34"/>
  <c r="F4" i="39" s="1"/>
  <c r="P4" i="34"/>
  <c r="N44" i="34"/>
  <c r="D46" i="34"/>
  <c r="F46" i="34"/>
  <c r="H46" i="34"/>
  <c r="N45" i="34"/>
  <c r="N6" i="34"/>
  <c r="L46" i="34"/>
  <c r="M13" i="22"/>
  <c r="O14" i="22"/>
  <c r="O11" i="22"/>
  <c r="O6" i="22"/>
  <c r="G4" i="5"/>
  <c r="G15" i="44" s="1"/>
  <c r="E16" i="44" s="1"/>
  <c r="E15" i="44" s="1"/>
  <c r="A2" i="5" s="1"/>
  <c r="M12" i="29"/>
  <c r="O4" i="29"/>
  <c r="M56" i="27"/>
  <c r="I56" i="27"/>
  <c r="H33" i="44"/>
  <c r="G56" i="27"/>
  <c r="E56" i="27"/>
  <c r="P4" i="28"/>
  <c r="P4" i="7"/>
  <c r="N6" i="7"/>
  <c r="N16" i="7" s="1"/>
  <c r="F7" i="36"/>
  <c r="N9" i="35"/>
  <c r="P4" i="35"/>
  <c r="G51" i="44" s="1"/>
  <c r="E52" i="44" s="1"/>
  <c r="E51" i="44" s="1"/>
  <c r="A2" i="35" s="1"/>
  <c r="L6" i="17"/>
  <c r="G60" i="44" s="1"/>
  <c r="E61" i="44" s="1"/>
  <c r="E60" i="44" s="1"/>
  <c r="A2" i="17" s="1"/>
  <c r="E13" i="19"/>
  <c r="G69" i="44" s="1"/>
  <c r="E70" i="44" s="1"/>
  <c r="E69" i="44" s="1"/>
  <c r="A11" i="19" s="1"/>
  <c r="E5" i="19"/>
  <c r="G66" i="44" s="1"/>
  <c r="E67" i="44" s="1"/>
  <c r="E66" i="44" s="1"/>
  <c r="A2" i="19" s="1"/>
  <c r="E4" i="38"/>
  <c r="G78" i="44" s="1"/>
  <c r="E79" i="44" s="1"/>
  <c r="E78" i="44" s="1"/>
  <c r="A2" i="38" s="1"/>
  <c r="N36" i="41"/>
  <c r="N33" i="41"/>
  <c r="N30" i="41"/>
  <c r="N27" i="41"/>
  <c r="N24" i="41"/>
  <c r="N18" i="41"/>
  <c r="N12" i="41"/>
  <c r="N9" i="41"/>
  <c r="M39" i="41"/>
  <c r="I39" i="41"/>
  <c r="G39" i="41"/>
  <c r="N6" i="41"/>
  <c r="L39" i="41"/>
  <c r="H39" i="41"/>
  <c r="F39" i="41"/>
  <c r="N21" i="41"/>
  <c r="E39" i="41"/>
  <c r="P4" i="41"/>
  <c r="D39" i="41"/>
  <c r="G96" i="44"/>
  <c r="E97" i="44" s="1"/>
  <c r="E96" i="44" s="1"/>
  <c r="A2" i="40" s="1"/>
  <c r="E17" i="40"/>
  <c r="G105" i="44" s="1"/>
  <c r="E106" i="44" s="1"/>
  <c r="E105" i="44" s="1"/>
  <c r="A15" i="40" s="1"/>
  <c r="E8" i="40"/>
  <c r="G99" i="44" s="1"/>
  <c r="E100" i="44" s="1"/>
  <c r="E99" i="44" s="1"/>
  <c r="A6" i="40" s="1"/>
  <c r="M10" i="22"/>
  <c r="E14" i="39"/>
  <c r="G93" i="44" s="1"/>
  <c r="E94" i="44" s="1"/>
  <c r="E93" i="44" s="1"/>
  <c r="A12" i="39" s="1"/>
  <c r="E4" i="39"/>
  <c r="G90" i="44" s="1"/>
  <c r="E91" i="44" s="1"/>
  <c r="E90" i="44" s="1"/>
  <c r="A2" i="39" s="1"/>
  <c r="F22" i="36"/>
  <c r="G57" i="44" s="1"/>
  <c r="E58" i="44" s="1"/>
  <c r="E57" i="44" s="1"/>
  <c r="F4" i="36"/>
  <c r="S11" i="3"/>
  <c r="R4" i="3"/>
  <c r="P12" i="3"/>
  <c r="Q12" i="3" s="1"/>
  <c r="R12" i="3" s="1"/>
  <c r="O4" i="9"/>
  <c r="H30" i="44"/>
  <c r="M12" i="9"/>
  <c r="F4" i="30"/>
  <c r="G36" i="44" s="1"/>
  <c r="E37" i="44" s="1"/>
  <c r="E36" i="44" s="1"/>
  <c r="A2" i="30" s="1"/>
  <c r="P4" i="31"/>
  <c r="G39" i="44" s="1"/>
  <c r="E40" i="44" s="1"/>
  <c r="E39" i="44" s="1"/>
  <c r="A2" i="31" s="1"/>
  <c r="N6" i="31"/>
  <c r="N10" i="31" s="1"/>
  <c r="O4" i="32"/>
  <c r="M14" i="32"/>
  <c r="P25" i="34"/>
  <c r="F16" i="2"/>
  <c r="G16" i="2" s="1"/>
  <c r="H16" i="2" s="1"/>
  <c r="H4" i="2"/>
  <c r="G14" i="6"/>
  <c r="F4" i="6" s="1"/>
  <c r="D14" i="42"/>
  <c r="L15" i="32"/>
  <c r="N15" i="3"/>
  <c r="K15" i="32"/>
  <c r="L17" i="7"/>
  <c r="G15" i="32"/>
  <c r="J15" i="3"/>
  <c r="H17" i="7"/>
  <c r="E15" i="32"/>
  <c r="H15" i="3"/>
  <c r="F17" i="7"/>
  <c r="D15" i="32"/>
  <c r="G15" i="3"/>
  <c r="E17" i="7"/>
  <c r="H15" i="32"/>
  <c r="D8" i="42"/>
  <c r="I15" i="3"/>
  <c r="N6" i="27"/>
  <c r="G17" i="7"/>
  <c r="N13" i="28"/>
  <c r="O16" i="28"/>
  <c r="F4" i="37"/>
  <c r="G63" i="44" s="1"/>
  <c r="E64" i="44" s="1"/>
  <c r="E63" i="44" s="1"/>
  <c r="A2" i="37" s="1"/>
  <c r="K84" i="44"/>
  <c r="J84" i="44" s="1"/>
  <c r="I84" i="44" s="1"/>
  <c r="H84" i="44" s="1"/>
  <c r="N54" i="27"/>
  <c r="F12" i="42"/>
  <c r="E12" i="42"/>
  <c r="E11" i="42"/>
  <c r="F11" i="42"/>
  <c r="F4" i="33"/>
  <c r="G45" i="44" s="1"/>
  <c r="E46" i="44" s="1"/>
  <c r="E45" i="44" s="1"/>
  <c r="A2" i="33" s="1"/>
  <c r="K53" i="27"/>
  <c r="J53" i="27"/>
  <c r="K56" i="27"/>
  <c r="J56" i="27"/>
  <c r="K17" i="7"/>
  <c r="J17" i="7"/>
  <c r="O15" i="3"/>
  <c r="M17" i="7"/>
  <c r="L56" i="27"/>
  <c r="H56" i="27"/>
  <c r="F56" i="27"/>
  <c r="D56" i="27"/>
  <c r="F15" i="32"/>
  <c r="J47" i="27"/>
  <c r="K50" i="27"/>
  <c r="J50" i="27"/>
  <c r="P6" i="22"/>
  <c r="K47" i="27"/>
  <c r="P7" i="27"/>
  <c r="I50" i="27"/>
  <c r="H50" i="27"/>
  <c r="G50" i="27"/>
  <c r="F50" i="27"/>
  <c r="E50" i="27"/>
  <c r="D50" i="27"/>
  <c r="I53" i="27"/>
  <c r="H53" i="27"/>
  <c r="G53" i="27"/>
  <c r="F53" i="27"/>
  <c r="E53" i="27"/>
  <c r="D53" i="27"/>
  <c r="F47" i="27"/>
  <c r="G47" i="27"/>
  <c r="H47" i="27"/>
  <c r="I47" i="27"/>
  <c r="D47" i="27"/>
  <c r="E47" i="27"/>
  <c r="N56" i="27"/>
  <c r="N53" i="27"/>
  <c r="N50" i="27"/>
  <c r="M50" i="27"/>
  <c r="L50" i="27"/>
  <c r="N52" i="27"/>
  <c r="N51" i="27"/>
  <c r="L53" i="27"/>
  <c r="M53" i="27"/>
  <c r="N45" i="27"/>
  <c r="N48" i="27"/>
  <c r="N46" i="27"/>
  <c r="N49" i="27"/>
  <c r="L47" i="27"/>
  <c r="M47" i="27"/>
  <c r="I12" i="44"/>
  <c r="H12" i="44" s="1"/>
  <c r="D13" i="42"/>
  <c r="D10" i="42"/>
  <c r="D9" i="42"/>
  <c r="D7" i="42"/>
  <c r="D6" i="42"/>
  <c r="D5" i="42"/>
  <c r="I5" i="42"/>
  <c r="N29" i="27"/>
  <c r="N47" i="27" s="1"/>
  <c r="N4" i="27"/>
  <c r="I4" i="6" s="1"/>
  <c r="G21" i="44" s="1"/>
  <c r="E22" i="44" s="1"/>
  <c r="E21" i="44" s="1"/>
  <c r="A2" i="6" s="1"/>
  <c r="N19" i="27"/>
  <c r="O25" i="27"/>
  <c r="J48" i="44" l="1"/>
  <c r="I48" i="44" s="1"/>
  <c r="H48" i="44" s="1"/>
  <c r="G48" i="44" s="1"/>
  <c r="E49" i="44" s="1"/>
  <c r="E48" i="44" s="1"/>
  <c r="A2" i="34" s="1"/>
  <c r="G84" i="44"/>
  <c r="E85" i="44" s="1"/>
  <c r="E84" i="44" s="1"/>
  <c r="A8" i="22" s="1"/>
  <c r="G81" i="44"/>
  <c r="E82" i="44" s="1"/>
  <c r="E81" i="44" s="1"/>
  <c r="A2" i="22" s="1"/>
  <c r="G33" i="44"/>
  <c r="E34" i="44" s="1"/>
  <c r="E33" i="44" s="1"/>
  <c r="A2" i="29" s="1"/>
  <c r="G27" i="44"/>
  <c r="E28" i="44" s="1"/>
  <c r="E27" i="44" s="1"/>
  <c r="A2" i="28" s="1"/>
  <c r="G54" i="44"/>
  <c r="E55" i="44" s="1"/>
  <c r="E54" i="44" s="1"/>
  <c r="A2" i="36" s="1"/>
  <c r="J108" i="44"/>
  <c r="I108" i="44" s="1"/>
  <c r="H108" i="44" s="1"/>
  <c r="G108" i="44" s="1"/>
  <c r="E109" i="44" s="1"/>
  <c r="E108" i="44" s="1"/>
  <c r="A2" i="41" s="1"/>
  <c r="G30" i="44"/>
  <c r="E31" i="44" s="1"/>
  <c r="E30" i="44" s="1"/>
  <c r="A2" i="9" s="1"/>
  <c r="I42" i="44"/>
  <c r="H42" i="44" s="1"/>
  <c r="G42" i="44" s="1"/>
  <c r="E43" i="44" s="1"/>
  <c r="E42" i="44" s="1"/>
  <c r="A2" i="32" s="1"/>
  <c r="F13" i="6"/>
  <c r="F12" i="6"/>
  <c r="F11" i="6"/>
  <c r="F10" i="6"/>
  <c r="F9" i="6"/>
  <c r="F8" i="6"/>
  <c r="F7" i="6"/>
  <c r="F6" i="6"/>
  <c r="F5" i="6"/>
  <c r="E14" i="42"/>
  <c r="F14" i="42"/>
  <c r="J24" i="44"/>
  <c r="I24" i="44" s="1"/>
  <c r="H24" i="44" s="1"/>
  <c r="G24" i="44" s="1"/>
  <c r="E25" i="44" s="1"/>
  <c r="E24" i="44" s="1"/>
  <c r="A2" i="7" s="1"/>
  <c r="H6" i="42"/>
  <c r="D15" i="42"/>
  <c r="E15" i="42" s="1"/>
  <c r="N46" i="34"/>
  <c r="E8" i="42"/>
  <c r="F8" i="42"/>
  <c r="S4" i="3"/>
  <c r="G12" i="44" s="1"/>
  <c r="E13" i="44" s="1"/>
  <c r="E12" i="44" s="1"/>
  <c r="A2" i="3" s="1"/>
  <c r="F5" i="42"/>
  <c r="I4" i="2"/>
  <c r="G9" i="44" s="1"/>
  <c r="E10" i="44" s="1"/>
  <c r="E9" i="44" s="1"/>
  <c r="A2" i="2" s="1"/>
  <c r="E5" i="42"/>
  <c r="H5" i="42"/>
  <c r="F6" i="44"/>
  <c r="E7" i="44" s="1"/>
  <c r="E6" i="44" s="1"/>
  <c r="A2" i="27" s="1"/>
  <c r="E13" i="42"/>
  <c r="F13" i="42"/>
  <c r="E10" i="42"/>
  <c r="F10" i="42"/>
  <c r="E9" i="42"/>
  <c r="F9" i="42"/>
  <c r="E7" i="42"/>
  <c r="F7" i="42"/>
  <c r="E6" i="42"/>
  <c r="F6" i="42"/>
  <c r="G5" i="42" s="1"/>
  <c r="G111" i="44" s="1"/>
  <c r="E112" i="44" s="1"/>
  <c r="E111" i="44" s="1"/>
  <c r="A2" i="42" s="1"/>
</calcChain>
</file>

<file path=xl/sharedStrings.xml><?xml version="1.0" encoding="utf-8"?>
<sst xmlns="http://schemas.openxmlformats.org/spreadsheetml/2006/main" count="1206" uniqueCount="709">
  <si>
    <r>
      <t>(2)</t>
    </r>
    <r>
      <rPr>
        <sz val="7"/>
        <color indexed="8"/>
        <rFont val="Verdana"/>
        <family val="2"/>
      </rPr>
      <t xml:space="preserve"> Ao registar ausências por 'Actividade Sindical' deverá indicar trabalhadores sindicalizados no ponto 6.1.1 ('Relações Profissionais').</t>
    </r>
  </si>
  <si>
    <r>
      <t xml:space="preserve">Número de dias perdidos com baixa </t>
    </r>
    <r>
      <rPr>
        <sz val="7"/>
        <color indexed="10"/>
        <rFont val="Verdana"/>
        <family val="2"/>
      </rPr>
      <t>(1)</t>
    </r>
  </si>
  <si>
    <r>
      <t>(1)</t>
    </r>
    <r>
      <rPr>
        <sz val="7"/>
        <color indexed="8"/>
        <rFont val="Verdana"/>
        <family val="2"/>
      </rPr>
      <t xml:space="preserve"> Considerar o total de n.º de dias perdidos com incapacidade (temporária ou permanente) absoluta. Por exemplo: 3 acidentes com ITA de 12, 5 e 74 dias, respectivamente, deverão ser registados 12+5=17 dias na coluna "Menos de 60 dias de baixa" e 74 dias na coluna "Mais de 60 dias".</t>
    </r>
  </si>
  <si>
    <r>
      <t>(1)</t>
    </r>
    <r>
      <rPr>
        <sz val="7"/>
        <color indexed="8"/>
        <rFont val="Verdana"/>
        <family val="2"/>
      </rPr>
      <t xml:space="preserve"> Caso não existam ocorrências, introduzir zeros '0' em todos os campos.</t>
    </r>
  </si>
  <si>
    <r>
      <t xml:space="preserve">Número de acções internas </t>
    </r>
    <r>
      <rPr>
        <sz val="7"/>
        <color indexed="10"/>
        <rFont val="Verdana"/>
        <family val="2"/>
      </rPr>
      <t>(1)</t>
    </r>
  </si>
  <si>
    <r>
      <t xml:space="preserve">Número de acções externas </t>
    </r>
    <r>
      <rPr>
        <sz val="7"/>
        <color indexed="10"/>
        <rFont val="Verdana"/>
        <family val="2"/>
      </rPr>
      <t>(2)</t>
    </r>
  </si>
  <si>
    <r>
      <t xml:space="preserve">Distribuição geográfica 
por concelhos </t>
    </r>
    <r>
      <rPr>
        <sz val="7"/>
        <color indexed="10"/>
        <rFont val="Verdana"/>
        <family val="2"/>
      </rPr>
      <t>(1)</t>
    </r>
  </si>
  <si>
    <r>
      <t>(1)</t>
    </r>
    <r>
      <rPr>
        <sz val="7"/>
        <color indexed="8"/>
        <rFont val="Verdana"/>
        <family val="2"/>
      </rPr>
      <t xml:space="preserve"> Considerar o concelho onde se encontra o serviço ou, no caso de serviços com departamentos descentralizados, considerado o concelho onde o trabalhador exerce a maior parte do seu horário de trabalho.</t>
    </r>
  </si>
  <si>
    <t>O presente ficheiro deverá ser preenchido por alguém com conhecimentos do Microsoft Excel.</t>
  </si>
  <si>
    <r>
      <t>(8)</t>
    </r>
    <r>
      <rPr>
        <sz val="7"/>
        <color indexed="8"/>
        <rFont val="Verdana"/>
        <family val="2"/>
      </rPr>
      <t xml:space="preserve"> Considerar as carreiras subsistentes de Ajudante de Acção Sócio-educativa da Educação Pré-escolar, Chefe de Departamento, Coordenador, Coordenador Especialista, Chefe de Serviços de Administração Escolar, Encarregado de Pessoal Auxiliar e Encarregado de Pessoal Auxiliar de Acção Educativa, etc..</t>
    </r>
  </si>
  <si>
    <r>
      <t>Assistente Operacional</t>
    </r>
    <r>
      <rPr>
        <sz val="7"/>
        <color indexed="10"/>
        <rFont val="Verdana"/>
        <family val="2"/>
      </rPr>
      <t xml:space="preserve"> 
(7)</t>
    </r>
  </si>
  <si>
    <t>Alterações do posicionamento remuneratório</t>
  </si>
  <si>
    <t>Por favor enuncie quais as situações referidas em "Outros" (1.9.4):</t>
  </si>
  <si>
    <t>Por favor enuncie quais as situações referidas em "Outros" (1.11.8):</t>
  </si>
  <si>
    <t>Por favor enuncie quais as situações referidas em "Outros" (1.12.5):</t>
  </si>
  <si>
    <t>Por favor enuncie quais as situações referidas em "Outras" (1.13.4):</t>
  </si>
  <si>
    <t>Por favor enuncie quais as situações referidas em "Outras" (1.17.13):</t>
  </si>
  <si>
    <t>Por favor enuncie quais as situações referidas em "Outros" (2.16):</t>
  </si>
  <si>
    <t>Por favor enuncie quais as situações referidas em "Outros custos" (3.7.4):</t>
  </si>
  <si>
    <t>Por favor enuncie quais as situações referidas em "Outras" (5.8 e 5.9.7):</t>
  </si>
  <si>
    <t>Por favor refira quais as carreiras incluídas na coluna "Outros":</t>
  </si>
  <si>
    <t>Dirigente</t>
  </si>
  <si>
    <t>Total</t>
  </si>
  <si>
    <t>H</t>
  </si>
  <si>
    <t>1.1</t>
  </si>
  <si>
    <t>Total efectivos</t>
  </si>
  <si>
    <t>M</t>
  </si>
  <si>
    <t>T</t>
  </si>
  <si>
    <t>1.1.1</t>
  </si>
  <si>
    <t>Nomeação</t>
  </si>
  <si>
    <t xml:space="preserve"> 1.1.2</t>
  </si>
  <si>
    <t>1.1.3</t>
  </si>
  <si>
    <t>1.1.4</t>
  </si>
  <si>
    <t>Outros</t>
  </si>
  <si>
    <t>1.2</t>
  </si>
  <si>
    <t>Homens</t>
  </si>
  <si>
    <t>Mulheres</t>
  </si>
  <si>
    <t>Até 18 anos</t>
  </si>
  <si>
    <t>18-24</t>
  </si>
  <si>
    <t>25-29</t>
  </si>
  <si>
    <t>30-34</t>
  </si>
  <si>
    <t>35-39</t>
  </si>
  <si>
    <t>40-44</t>
  </si>
  <si>
    <t>45-49</t>
  </si>
  <si>
    <t>50-54</t>
  </si>
  <si>
    <t>55-59</t>
  </si>
  <si>
    <t>60-64</t>
  </si>
  <si>
    <t>65-69</t>
  </si>
  <si>
    <t>70 e mais</t>
  </si>
  <si>
    <t>1.4</t>
  </si>
  <si>
    <t>Até 5 anos</t>
  </si>
  <si>
    <t>5-9</t>
  </si>
  <si>
    <t>10-14</t>
  </si>
  <si>
    <t>15-19</t>
  </si>
  <si>
    <t>20-24</t>
  </si>
  <si>
    <t>30-35</t>
  </si>
  <si>
    <t>Mais de 36</t>
  </si>
  <si>
    <t>%</t>
  </si>
  <si>
    <t>Casamento</t>
  </si>
  <si>
    <t>Nascimento</t>
  </si>
  <si>
    <t>Doença</t>
  </si>
  <si>
    <t>prolongada</t>
  </si>
  <si>
    <t>a familiares</t>
  </si>
  <si>
    <t>estudante</t>
  </si>
  <si>
    <t>período de  férias</t>
  </si>
  <si>
    <t>de vencimento</t>
  </si>
  <si>
    <t>pena disciplinar</t>
  </si>
  <si>
    <t>Injustificadas</t>
  </si>
  <si>
    <t>Outras</t>
  </si>
  <si>
    <t>1.6</t>
  </si>
  <si>
    <t>1.6.1</t>
  </si>
  <si>
    <t>De países da UE</t>
  </si>
  <si>
    <t>1.6.2</t>
  </si>
  <si>
    <t>Dos PALOP</t>
  </si>
  <si>
    <t>1.6.3</t>
  </si>
  <si>
    <t>Do Brasil</t>
  </si>
  <si>
    <t>1.6.4</t>
  </si>
  <si>
    <t>De outros países</t>
  </si>
  <si>
    <t>1.7</t>
  </si>
  <si>
    <t>1.8</t>
  </si>
  <si>
    <t>Menos de 4 anos de escolaridade</t>
  </si>
  <si>
    <t>4 anos de escolaridade</t>
  </si>
  <si>
    <t>6 anos de escolaridade</t>
  </si>
  <si>
    <t>9 anos de escolaridade</t>
  </si>
  <si>
    <t>11 anos de escolaridade</t>
  </si>
  <si>
    <t>12 anos de escolaridade</t>
  </si>
  <si>
    <t>Bacharelato ou curso médio</t>
  </si>
  <si>
    <t>Licenciatura</t>
  </si>
  <si>
    <t>Mestrado</t>
  </si>
  <si>
    <t>Doutoramento</t>
  </si>
  <si>
    <t>1.9</t>
  </si>
  <si>
    <t>1.9.1</t>
  </si>
  <si>
    <t>1.9.2</t>
  </si>
  <si>
    <t>1.9.3</t>
  </si>
  <si>
    <t>1.9.4</t>
  </si>
  <si>
    <t>1.9.5</t>
  </si>
  <si>
    <t>1.10</t>
  </si>
  <si>
    <t>1.11</t>
  </si>
  <si>
    <t>1.11.1</t>
  </si>
  <si>
    <t>Falecimento</t>
  </si>
  <si>
    <t>1.11.2</t>
  </si>
  <si>
    <t>Exoneração</t>
  </si>
  <si>
    <t>1.11.3</t>
  </si>
  <si>
    <t>Aposentação</t>
  </si>
  <si>
    <t>1.11.4</t>
  </si>
  <si>
    <t>Limite de idade</t>
  </si>
  <si>
    <t>1.11.5</t>
  </si>
  <si>
    <t>Aposentação compulsiva</t>
  </si>
  <si>
    <t>1.11.6</t>
  </si>
  <si>
    <t>Demissão</t>
  </si>
  <si>
    <t>1.11.7</t>
  </si>
  <si>
    <t>Mútuo acordo</t>
  </si>
  <si>
    <t>1.11.8</t>
  </si>
  <si>
    <t>1.11.9</t>
  </si>
  <si>
    <t>1.12</t>
  </si>
  <si>
    <t>1.12.4</t>
  </si>
  <si>
    <t>1.12.5</t>
  </si>
  <si>
    <t>1.13</t>
  </si>
  <si>
    <t>Caducidade</t>
  </si>
  <si>
    <t>1.13.2</t>
  </si>
  <si>
    <t>1.13.3</t>
  </si>
  <si>
    <t>1.14</t>
  </si>
  <si>
    <t>Número de postos de trabalho</t>
  </si>
  <si>
    <t>1.14.1</t>
  </si>
  <si>
    <t>1.14.2</t>
  </si>
  <si>
    <t>1.15</t>
  </si>
  <si>
    <t>1.16</t>
  </si>
  <si>
    <t>1.17</t>
  </si>
  <si>
    <t>1.17.1</t>
  </si>
  <si>
    <t>1.17.2</t>
  </si>
  <si>
    <t>Horários flexíveis</t>
  </si>
  <si>
    <t>1.17.3</t>
  </si>
  <si>
    <t>Horários desfasados</t>
  </si>
  <si>
    <t>1.17.4</t>
  </si>
  <si>
    <t>Jornada contínua</t>
  </si>
  <si>
    <t>1.17.5</t>
  </si>
  <si>
    <t>Trabalho por turnos</t>
  </si>
  <si>
    <t>1.17.6</t>
  </si>
  <si>
    <t>Trabalhador-estudante</t>
  </si>
  <si>
    <t>1.17.7</t>
  </si>
  <si>
    <t>Assistência a descendentes menores</t>
  </si>
  <si>
    <t>Tempo parcial</t>
  </si>
  <si>
    <t>Isenção de horário</t>
  </si>
  <si>
    <t>1.18</t>
  </si>
  <si>
    <t>1.18.1</t>
  </si>
  <si>
    <t>Trabalho extraordinário</t>
  </si>
  <si>
    <t>1.18.2</t>
  </si>
  <si>
    <t>Trabalho extraordinário compensado por duração do período normal de trabalho</t>
  </si>
  <si>
    <t>Trabalho extraordinário compensado por acréscimo do período de férias</t>
  </si>
  <si>
    <t>Trabalho nocturno</t>
  </si>
  <si>
    <t>Em dias feriados</t>
  </si>
  <si>
    <t>2.1</t>
  </si>
  <si>
    <t>2.2</t>
  </si>
  <si>
    <t>2.3</t>
  </si>
  <si>
    <t>2.4</t>
  </si>
  <si>
    <t>Trabalho em descanso semanal, complementar e feriados</t>
  </si>
  <si>
    <t>2.5</t>
  </si>
  <si>
    <t>Disponibilidade permanente</t>
  </si>
  <si>
    <t>2.6</t>
  </si>
  <si>
    <t>Outros regimes especiais de prestação de trabalho</t>
  </si>
  <si>
    <t>2.7</t>
  </si>
  <si>
    <t>Risco, penosidade ou insalubridade</t>
  </si>
  <si>
    <t>2.8</t>
  </si>
  <si>
    <t>Fixação na periferia</t>
  </si>
  <si>
    <t>2.9</t>
  </si>
  <si>
    <t>2.10</t>
  </si>
  <si>
    <t>Abono para falhas</t>
  </si>
  <si>
    <t>2.11</t>
  </si>
  <si>
    <t>Participação em reuniões</t>
  </si>
  <si>
    <t>2.12</t>
  </si>
  <si>
    <t>Ajudas de custo</t>
  </si>
  <si>
    <t>2.13</t>
  </si>
  <si>
    <t>Transferências de localidade</t>
  </si>
  <si>
    <t>2.14</t>
  </si>
  <si>
    <t>Representação</t>
  </si>
  <si>
    <t>2.15</t>
  </si>
  <si>
    <t>Secretariado</t>
  </si>
  <si>
    <t>2.16</t>
  </si>
  <si>
    <t>2.17</t>
  </si>
  <si>
    <t>2.17.1</t>
  </si>
  <si>
    <t>No local de Trabalho</t>
  </si>
  <si>
    <t>In itinere</t>
  </si>
  <si>
    <t>3.1</t>
  </si>
  <si>
    <t>Menos de 60 dias de baixa</t>
  </si>
  <si>
    <t>60 dias ou mais de baixa</t>
  </si>
  <si>
    <t xml:space="preserve">Mortais </t>
  </si>
  <si>
    <t>Mortais</t>
  </si>
  <si>
    <t>3.1.1</t>
  </si>
  <si>
    <t>Número total de acidentes</t>
  </si>
  <si>
    <t>3.1.2</t>
  </si>
  <si>
    <t>Número de acidentes com baixa</t>
  </si>
  <si>
    <t>3.1.3</t>
  </si>
  <si>
    <t>3.1.4</t>
  </si>
  <si>
    <t>Número de casos de incapacidade permanente declarados no ano</t>
  </si>
  <si>
    <t>3.1.5</t>
  </si>
  <si>
    <t>Número de casos de incapacidade permanente absoluta</t>
  </si>
  <si>
    <t>3.1.6</t>
  </si>
  <si>
    <t>Número de casos de incapacidade permanente parcial</t>
  </si>
  <si>
    <t>3.1.7</t>
  </si>
  <si>
    <t>Número de casos de incapacidade permanente absoluta para o trabalho habitual</t>
  </si>
  <si>
    <t>3.1.8</t>
  </si>
  <si>
    <t>Número de casos de incapacidade temporária e absoluta</t>
  </si>
  <si>
    <t>3.1.9</t>
  </si>
  <si>
    <t>Número de casos de incapacidade temporária e parcial</t>
  </si>
  <si>
    <t>3.2</t>
  </si>
  <si>
    <t>3.2.1</t>
  </si>
  <si>
    <t>3.2.2</t>
  </si>
  <si>
    <t>3.2.3</t>
  </si>
  <si>
    <t>3.2.4</t>
  </si>
  <si>
    <t>3.2.5</t>
  </si>
  <si>
    <t>3.3</t>
  </si>
  <si>
    <t>3.3.1</t>
  </si>
  <si>
    <t>Número de exames médicos efectuados</t>
  </si>
  <si>
    <t>3.3.1.1</t>
  </si>
  <si>
    <t>Exames de admissão</t>
  </si>
  <si>
    <t>3.3.1.2</t>
  </si>
  <si>
    <t>Exames periódicos</t>
  </si>
  <si>
    <t>3.3.1.3</t>
  </si>
  <si>
    <t>Exames ocasionais e complementares</t>
  </si>
  <si>
    <t>3.3.1.4</t>
  </si>
  <si>
    <t>Exames de cessação de funções</t>
  </si>
  <si>
    <t>3.3.2</t>
  </si>
  <si>
    <t>3.3.3</t>
  </si>
  <si>
    <t>Número de visitas aos postos de trabalho</t>
  </si>
  <si>
    <t>3.4</t>
  </si>
  <si>
    <t>3.4.1</t>
  </si>
  <si>
    <t>Reuniões anuais de higiene e segurança</t>
  </si>
  <si>
    <t>3.4.2</t>
  </si>
  <si>
    <t>Visitas aos locais de trabalho</t>
  </si>
  <si>
    <t>3.5</t>
  </si>
  <si>
    <t>3.6</t>
  </si>
  <si>
    <t>3.6.1</t>
  </si>
  <si>
    <t>Número de acções desenvolvidas</t>
  </si>
  <si>
    <t>3.6.2</t>
  </si>
  <si>
    <t>Número de pessoas abrangidas pelas acções</t>
  </si>
  <si>
    <t>3.7</t>
  </si>
  <si>
    <t>3.7.1</t>
  </si>
  <si>
    <t>Encargos de estrutura de medicina do trabalho e segurança no trabalho</t>
  </si>
  <si>
    <t>3.7.2</t>
  </si>
  <si>
    <t>Custos com equipamentos de protecção</t>
  </si>
  <si>
    <t>3.7.3</t>
  </si>
  <si>
    <t>Custos com formação em prevenção de riscos</t>
  </si>
  <si>
    <t>3.7.4</t>
  </si>
  <si>
    <t xml:space="preserve">Outros custos </t>
  </si>
  <si>
    <t>5.1</t>
  </si>
  <si>
    <t>5.2</t>
  </si>
  <si>
    <t>5.3</t>
  </si>
  <si>
    <t>5.4</t>
  </si>
  <si>
    <t>5.5</t>
  </si>
  <si>
    <t>5.6</t>
  </si>
  <si>
    <t>Subsídio de educação especial</t>
  </si>
  <si>
    <t>5.7</t>
  </si>
  <si>
    <t>Subsídio mensal vitalício</t>
  </si>
  <si>
    <t>5.8</t>
  </si>
  <si>
    <t>Subsídio de funeral</t>
  </si>
  <si>
    <t>5.9</t>
  </si>
  <si>
    <t>Subsídio de refeição</t>
  </si>
  <si>
    <t>Subsídio por morte</t>
  </si>
  <si>
    <t>Grupos desportivos/casa de pessoal (ou equivalente)</t>
  </si>
  <si>
    <t>Refeitórios</t>
  </si>
  <si>
    <t>Infantários</t>
  </si>
  <si>
    <t>Colónias de férias</t>
  </si>
  <si>
    <t>Apoio a estudos</t>
  </si>
  <si>
    <t>Adiantamentos e empréstimos</t>
  </si>
  <si>
    <t>Menos de 30 horas</t>
  </si>
  <si>
    <t>De 30 a 59 horas</t>
  </si>
  <si>
    <t>De 60 a 119 horas</t>
  </si>
  <si>
    <t>120 horas ou mais</t>
  </si>
  <si>
    <t>4.1</t>
  </si>
  <si>
    <t>Número total de acções</t>
  </si>
  <si>
    <t>4.1.1</t>
  </si>
  <si>
    <t>4.1.2</t>
  </si>
  <si>
    <t>4.2</t>
  </si>
  <si>
    <t>4.2.1</t>
  </si>
  <si>
    <t>4.2.2</t>
  </si>
  <si>
    <t>4.3</t>
  </si>
  <si>
    <t>Número total de horas</t>
  </si>
  <si>
    <t>4.3.1</t>
  </si>
  <si>
    <t>Número de horas em acções internas</t>
  </si>
  <si>
    <t>4.3.2</t>
  </si>
  <si>
    <t>Número de horas em acções externas</t>
  </si>
  <si>
    <t>4.4</t>
  </si>
  <si>
    <t>4.4.1</t>
  </si>
  <si>
    <t>Custos em acções internas</t>
  </si>
  <si>
    <t>4.4.2</t>
  </si>
  <si>
    <t>Custos em acções externas</t>
  </si>
  <si>
    <t>Preenchidos</t>
  </si>
  <si>
    <t>8.1</t>
  </si>
  <si>
    <t>8.2</t>
  </si>
  <si>
    <t>8.3</t>
  </si>
  <si>
    <t>8.4</t>
  </si>
  <si>
    <t>8.5</t>
  </si>
  <si>
    <t>8.6</t>
  </si>
  <si>
    <t>8.7</t>
  </si>
  <si>
    <t>8.9</t>
  </si>
  <si>
    <t>7.1</t>
  </si>
  <si>
    <t>Funchal</t>
  </si>
  <si>
    <t>7.2</t>
  </si>
  <si>
    <t>Santa Cruz</t>
  </si>
  <si>
    <t>7.3</t>
  </si>
  <si>
    <t>Machico</t>
  </si>
  <si>
    <t>7.4</t>
  </si>
  <si>
    <t>Porto Santo</t>
  </si>
  <si>
    <t>7.5</t>
  </si>
  <si>
    <t>Santana</t>
  </si>
  <si>
    <t>7.6</t>
  </si>
  <si>
    <t>7.7</t>
  </si>
  <si>
    <t>Porto Moniz</t>
  </si>
  <si>
    <t>7.8</t>
  </si>
  <si>
    <t>Calheta</t>
  </si>
  <si>
    <t>7.9</t>
  </si>
  <si>
    <t>Ponta do Sol</t>
  </si>
  <si>
    <t>7.10</t>
  </si>
  <si>
    <t>Ribeira Brava</t>
  </si>
  <si>
    <t>7.11</t>
  </si>
  <si>
    <t>Câmara de Lobos</t>
  </si>
  <si>
    <t>6.1</t>
  </si>
  <si>
    <t>6.1.1</t>
  </si>
  <si>
    <t>Número de trabalhadores sindicalizados</t>
  </si>
  <si>
    <t>6.2</t>
  </si>
  <si>
    <t>6.2.1</t>
  </si>
  <si>
    <t>Número de elementos pertencentes a comissões de trabalhadores</t>
  </si>
  <si>
    <t>6.2.2</t>
  </si>
  <si>
    <t>Número total de votantes</t>
  </si>
  <si>
    <t>6.3</t>
  </si>
  <si>
    <t>6.3.1</t>
  </si>
  <si>
    <t>Número de processos transitados do ano anterior</t>
  </si>
  <si>
    <t>6.3.2</t>
  </si>
  <si>
    <t>Número de processos instaurados durante o ano</t>
  </si>
  <si>
    <t>6.3.3</t>
  </si>
  <si>
    <t>Número de processos transitados para o ano seguinte</t>
  </si>
  <si>
    <t>6.3.4</t>
  </si>
  <si>
    <t>Número de processos decididos</t>
  </si>
  <si>
    <t>6.3.4.1</t>
  </si>
  <si>
    <t>Arquivado</t>
  </si>
  <si>
    <t>6.3.4.2</t>
  </si>
  <si>
    <t>Repreensão escrita</t>
  </si>
  <si>
    <t>6.3.4.3</t>
  </si>
  <si>
    <t>Multa</t>
  </si>
  <si>
    <t>6.3.4.4</t>
  </si>
  <si>
    <t>Suspensão</t>
  </si>
  <si>
    <t>6.3.4.5</t>
  </si>
  <si>
    <t>6.3.4.6</t>
  </si>
  <si>
    <t>Greve</t>
  </si>
  <si>
    <t>Valor em euros</t>
  </si>
  <si>
    <t>Contrato por tempo indeterminado</t>
  </si>
  <si>
    <t>Revogação</t>
  </si>
  <si>
    <t>Resolução</t>
  </si>
  <si>
    <t xml:space="preserve">Denúncia </t>
  </si>
  <si>
    <t>Não abertura de procedimento</t>
  </si>
  <si>
    <t>Impugnação do procedimento</t>
  </si>
  <si>
    <t>Demissão ou despedimento por facto imputável ao trabalhador</t>
  </si>
  <si>
    <t>Cessação da comissão de serviço</t>
  </si>
  <si>
    <t>Despesa com a medicina do trabalho (em euros)</t>
  </si>
  <si>
    <t>Carreiras e Corpos especiais</t>
  </si>
  <si>
    <t>Ausência de autorização pelas entidades competentes</t>
  </si>
  <si>
    <t>Promoções (carreiras e categorias subsistentes, carreiras e corpos especiais)</t>
  </si>
  <si>
    <t>Carreira/profissão</t>
  </si>
  <si>
    <t>8.8</t>
  </si>
  <si>
    <t>8.10</t>
  </si>
  <si>
    <t>Bonificação do Abono de Família para crianças e jovens portadores de deficiência</t>
  </si>
  <si>
    <t>Adaptabilidade</t>
  </si>
  <si>
    <t>Abono de Família para crianças e jovens</t>
  </si>
  <si>
    <t>1.12.1</t>
  </si>
  <si>
    <t>1.12.2</t>
  </si>
  <si>
    <t>1.12.3</t>
  </si>
  <si>
    <t>1.13.1</t>
  </si>
  <si>
    <t>5.9.1</t>
  </si>
  <si>
    <t>5.9.2</t>
  </si>
  <si>
    <t>5.9.3</t>
  </si>
  <si>
    <t>5.9.4</t>
  </si>
  <si>
    <t>5.9.5</t>
  </si>
  <si>
    <t>5.9.6</t>
  </si>
  <si>
    <t>5.9.7</t>
  </si>
  <si>
    <t>1.1.5</t>
  </si>
  <si>
    <t>1.13.4</t>
  </si>
  <si>
    <t>1.16.1</t>
  </si>
  <si>
    <t>1.16.2</t>
  </si>
  <si>
    <t>1.16.3</t>
  </si>
  <si>
    <t>1.16.4</t>
  </si>
  <si>
    <t>1.16.5</t>
  </si>
  <si>
    <t>1.16.6</t>
  </si>
  <si>
    <t>1.16.7</t>
  </si>
  <si>
    <t>1.15.1</t>
  </si>
  <si>
    <t>1.15.2</t>
  </si>
  <si>
    <t>1.15.3</t>
  </si>
  <si>
    <t>1.15.4</t>
  </si>
  <si>
    <t>1.15.5</t>
  </si>
  <si>
    <t>1.15.6</t>
  </si>
  <si>
    <t>1.15.7</t>
  </si>
  <si>
    <t>1.15.8</t>
  </si>
  <si>
    <t>1.15.9</t>
  </si>
  <si>
    <t>1.15.10</t>
  </si>
  <si>
    <t>1.15.11</t>
  </si>
  <si>
    <t>1.17.8</t>
  </si>
  <si>
    <t>1.17.9</t>
  </si>
  <si>
    <t>1.17.10</t>
  </si>
  <si>
    <t>1.17.11</t>
  </si>
  <si>
    <t>1.17.12</t>
  </si>
  <si>
    <t>1.17.13</t>
  </si>
  <si>
    <t>1.17.14</t>
  </si>
  <si>
    <t>1.12.1.1</t>
  </si>
  <si>
    <t>1.12.1.2</t>
  </si>
  <si>
    <t>Reforma/Aposentação</t>
  </si>
  <si>
    <t>1.12.1.3</t>
  </si>
  <si>
    <t>Outras causas de caducidade</t>
  </si>
  <si>
    <t>Técnico Superior</t>
  </si>
  <si>
    <t>Assistente Técnico</t>
  </si>
  <si>
    <t>Assistente Operacional</t>
  </si>
  <si>
    <t>Carreiras e Categorias subsistentes</t>
  </si>
  <si>
    <r>
      <t>Notas:</t>
    </r>
    <r>
      <rPr>
        <sz val="7"/>
        <color indexed="8"/>
        <rFont val="Verdana"/>
        <family val="2"/>
      </rPr>
      <t xml:space="preserve"> </t>
    </r>
  </si>
  <si>
    <t>Nível médio etário masculino:</t>
  </si>
  <si>
    <t>Nível médio etário feminino:</t>
  </si>
  <si>
    <t>Nível médio de antiguidade masculino:</t>
  </si>
  <si>
    <t>Nível médio de antiguidade feminino:</t>
  </si>
  <si>
    <t>Carreira Docente</t>
  </si>
  <si>
    <t>Carreira Médica</t>
  </si>
  <si>
    <t>Carreira de Enfermagem</t>
  </si>
  <si>
    <t>Com Nomeação</t>
  </si>
  <si>
    <t>Motivo das saídas dos 
trabalhadores contratados</t>
  </si>
  <si>
    <t>1.12.9</t>
  </si>
  <si>
    <t>Postos de trabalho não ocupados por dificuldades de provimento</t>
  </si>
  <si>
    <t>Alterações do Posicionamento Remuneratório / Promoções</t>
  </si>
  <si>
    <t>Modalidades de Horário</t>
  </si>
  <si>
    <t>Número de horas</t>
  </si>
  <si>
    <t>Falecimento de familiar</t>
  </si>
  <si>
    <t>Maternidade / paternidade</t>
  </si>
  <si>
    <t>Doença prolongada</t>
  </si>
  <si>
    <t>Assistência a familiares</t>
  </si>
  <si>
    <t>Por conta do período de férias</t>
  </si>
  <si>
    <t>Por perda de vencimento</t>
  </si>
  <si>
    <t>Cumprimento de pena disciplinar</t>
  </si>
  <si>
    <t>2.</t>
  </si>
  <si>
    <t>Leque salarial líquido</t>
  </si>
  <si>
    <t>Encargos com pessoal</t>
  </si>
  <si>
    <t>3.</t>
  </si>
  <si>
    <t>Acidentes em Serviço</t>
  </si>
  <si>
    <t>Higiene e Segurança</t>
  </si>
  <si>
    <t>Doenças Profissionais</t>
  </si>
  <si>
    <t>Número de casos</t>
  </si>
  <si>
    <t>Número de dias perdidos</t>
  </si>
  <si>
    <t>Acções de formação e sensibilização em matéria de segurança</t>
  </si>
  <si>
    <t>Actividades de medicina do trabalho</t>
  </si>
  <si>
    <t>Comissões de higiene e segurança</t>
  </si>
  <si>
    <t>Número de pessoas recolocadas em resultado de acidentes de trabalho</t>
  </si>
  <si>
    <t>Custos com a prevenção de acidentes e 
doenças profissionais</t>
  </si>
  <si>
    <t>Formação Profissional</t>
  </si>
  <si>
    <t>Duração das acções</t>
  </si>
  <si>
    <t>Custos totais de formação</t>
  </si>
  <si>
    <t>Níveis de qualificação</t>
  </si>
  <si>
    <t>Prestações Sociais</t>
  </si>
  <si>
    <t>5.</t>
  </si>
  <si>
    <t>Prestações de acção social complementar</t>
  </si>
  <si>
    <t>Relações Profissionais</t>
  </si>
  <si>
    <t>6.</t>
  </si>
  <si>
    <t>Comissões de trabalhadores</t>
  </si>
  <si>
    <t>Organização e actividade sindical no serviço</t>
  </si>
  <si>
    <t>Disciplina</t>
  </si>
  <si>
    <t>1.10.1</t>
  </si>
  <si>
    <t>1.10.2</t>
  </si>
  <si>
    <t>1.10.3</t>
  </si>
  <si>
    <t>1.10.4</t>
  </si>
  <si>
    <t>1.14.3</t>
  </si>
  <si>
    <t>7.</t>
  </si>
  <si>
    <t>São Vicente</t>
  </si>
  <si>
    <t>8.</t>
  </si>
  <si>
    <t>Cobertura dos mapas de pessoal</t>
  </si>
  <si>
    <t>Número de lugares</t>
  </si>
  <si>
    <t>DESIGNAÇÃO DO ORGANISMO:</t>
  </si>
  <si>
    <t>MAPAS</t>
  </si>
  <si>
    <t>MENSAGENS</t>
  </si>
  <si>
    <r>
      <t xml:space="preserve">Quadro 1.2
</t>
    </r>
    <r>
      <rPr>
        <sz val="7"/>
        <rFont val="Verdana"/>
        <family val="2"/>
      </rPr>
      <t>Estrutura etária</t>
    </r>
  </si>
  <si>
    <r>
      <t xml:space="preserve">Quadro 1.4
</t>
    </r>
    <r>
      <rPr>
        <sz val="7"/>
        <rFont val="Verdana"/>
        <family val="2"/>
      </rPr>
      <t>Estrutura de antiguidades</t>
    </r>
  </si>
  <si>
    <r>
      <t xml:space="preserve">Quadro 1.6
</t>
    </r>
    <r>
      <rPr>
        <sz val="7"/>
        <rFont val="Verdana"/>
        <family val="2"/>
      </rPr>
      <t>Trabalhadores estrangeiros</t>
    </r>
  </si>
  <si>
    <r>
      <t>Quadro 1.</t>
    </r>
    <r>
      <rPr>
        <sz val="7"/>
        <rFont val="Verdana"/>
        <family val="2"/>
      </rPr>
      <t xml:space="preserve">
Recursos humanos</t>
    </r>
  </si>
  <si>
    <t>1.</t>
  </si>
  <si>
    <r>
      <t xml:space="preserve">Quadro 1.7
</t>
    </r>
    <r>
      <rPr>
        <sz val="7"/>
        <rFont val="Verdana"/>
        <family val="2"/>
      </rPr>
      <t>Trabalhadores deficientes</t>
    </r>
  </si>
  <si>
    <r>
      <t xml:space="preserve">Quadro 1.8
</t>
    </r>
    <r>
      <rPr>
        <sz val="7"/>
        <rFont val="Verdana"/>
        <family val="2"/>
      </rPr>
      <t>Estrutura habilitacional</t>
    </r>
  </si>
  <si>
    <r>
      <t xml:space="preserve">Quadro 1.9
</t>
    </r>
    <r>
      <rPr>
        <sz val="7"/>
        <rFont val="Verdana"/>
        <family val="2"/>
      </rPr>
      <t>Admissões</t>
    </r>
  </si>
  <si>
    <r>
      <t xml:space="preserve">Quadro 1.10
</t>
    </r>
    <r>
      <rPr>
        <sz val="7"/>
        <rFont val="Verdana"/>
        <family val="2"/>
      </rPr>
      <t>Saídas</t>
    </r>
  </si>
  <si>
    <t>ver</t>
  </si>
  <si>
    <r>
      <t>Quadro 1.11</t>
    </r>
    <r>
      <rPr>
        <sz val="7"/>
        <rFont val="Verdana"/>
        <family val="2"/>
      </rPr>
      <t xml:space="preserve">
Saídas nomeados</t>
    </r>
  </si>
  <si>
    <r>
      <t>Quadro 1.12</t>
    </r>
    <r>
      <rPr>
        <sz val="7"/>
        <rFont val="Verdana"/>
        <family val="2"/>
      </rPr>
      <t xml:space="preserve">
Saídas contratos</t>
    </r>
  </si>
  <si>
    <r>
      <t xml:space="preserve">Quadro 1.13
</t>
    </r>
    <r>
      <rPr>
        <sz val="7"/>
        <rFont val="Verdana"/>
        <family val="2"/>
      </rPr>
      <t>Postos de trabalho não ocupados</t>
    </r>
  </si>
  <si>
    <r>
      <t xml:space="preserve">Quadro 1.14
</t>
    </r>
    <r>
      <rPr>
        <sz val="7"/>
        <rFont val="Verdana"/>
        <family val="2"/>
      </rPr>
      <t>Alterações remuneratórias / promoções</t>
    </r>
  </si>
  <si>
    <r>
      <t xml:space="preserve">Quadro 1.15
</t>
    </r>
    <r>
      <rPr>
        <sz val="7"/>
        <rFont val="Verdana"/>
        <family val="2"/>
      </rPr>
      <t>Modalidades de horário</t>
    </r>
  </si>
  <si>
    <r>
      <t>Quadro 1.16</t>
    </r>
    <r>
      <rPr>
        <sz val="7"/>
        <rFont val="Verdana"/>
        <family val="2"/>
      </rPr>
      <t xml:space="preserve">
Trabalho extraordinário</t>
    </r>
  </si>
  <si>
    <r>
      <t xml:space="preserve">Quadro 1.17
</t>
    </r>
    <r>
      <rPr>
        <sz val="7"/>
        <rFont val="Verdana"/>
        <family val="2"/>
      </rPr>
      <t>Ausências ao trabalho</t>
    </r>
  </si>
  <si>
    <r>
      <t xml:space="preserve">Quadro 1.18
</t>
    </r>
    <r>
      <rPr>
        <sz val="7"/>
        <rFont val="Verdana"/>
        <family val="2"/>
      </rPr>
      <t>Horas não trabalhadas</t>
    </r>
  </si>
  <si>
    <r>
      <t xml:space="preserve">Quadro 2.
</t>
    </r>
    <r>
      <rPr>
        <sz val="7"/>
        <rFont val="Verdana"/>
        <family val="2"/>
      </rPr>
      <t>Encargos com pessoal</t>
    </r>
  </si>
  <si>
    <r>
      <t xml:space="preserve">Quadro 2.17.1
</t>
    </r>
    <r>
      <rPr>
        <sz val="7"/>
        <rFont val="Verdana"/>
        <family val="2"/>
      </rPr>
      <t>Leque salarial líquido</t>
    </r>
  </si>
  <si>
    <r>
      <t xml:space="preserve">Quadro 3.1
</t>
    </r>
    <r>
      <rPr>
        <sz val="7"/>
        <rFont val="Verdana"/>
        <family val="2"/>
      </rPr>
      <t>Acidentes em serviço</t>
    </r>
  </si>
  <si>
    <r>
      <t xml:space="preserve">Quadro 3.2
</t>
    </r>
    <r>
      <rPr>
        <sz val="7"/>
        <rFont val="Verdana"/>
        <family val="2"/>
      </rPr>
      <t>Doenças profissionais</t>
    </r>
  </si>
  <si>
    <r>
      <t xml:space="preserve">Quadro 3.3
</t>
    </r>
    <r>
      <rPr>
        <sz val="7"/>
        <rFont val="Verdana"/>
        <family val="2"/>
      </rPr>
      <t>Actividades de medicina do trabalho</t>
    </r>
  </si>
  <si>
    <r>
      <t xml:space="preserve">Quadro 3.4
</t>
    </r>
    <r>
      <rPr>
        <sz val="7"/>
        <rFont val="Verdana"/>
        <family val="2"/>
      </rPr>
      <t>Comissões de higiene e segurança</t>
    </r>
  </si>
  <si>
    <r>
      <t xml:space="preserve">Quadro 3.5
</t>
    </r>
    <r>
      <rPr>
        <sz val="7"/>
        <rFont val="Verdana"/>
        <family val="2"/>
      </rPr>
      <t>Número de pessoas recolocadas</t>
    </r>
  </si>
  <si>
    <r>
      <t xml:space="preserve">Quadro 3.6
</t>
    </r>
    <r>
      <rPr>
        <sz val="7"/>
        <rFont val="Verdana"/>
        <family val="2"/>
      </rPr>
      <t>Acções em matéria de segurança</t>
    </r>
  </si>
  <si>
    <r>
      <t xml:space="preserve">Quadro 3.7
</t>
    </r>
    <r>
      <rPr>
        <sz val="7"/>
        <rFont val="Verdana"/>
        <family val="2"/>
      </rPr>
      <t>Custos com prevenção de acidentes</t>
    </r>
  </si>
  <si>
    <r>
      <t xml:space="preserve">Quadro 4.4
</t>
    </r>
    <r>
      <rPr>
        <sz val="7"/>
        <rFont val="Verdana"/>
        <family val="2"/>
      </rPr>
      <t>Custos totais de formação</t>
    </r>
  </si>
  <si>
    <t>4.</t>
  </si>
  <si>
    <r>
      <t xml:space="preserve">Quadro 4.
</t>
    </r>
    <r>
      <rPr>
        <sz val="7"/>
        <rFont val="Verdana"/>
        <family val="2"/>
      </rPr>
      <t>Duração das acções de formação</t>
    </r>
  </si>
  <si>
    <r>
      <t xml:space="preserve">Quadro 5.
</t>
    </r>
    <r>
      <rPr>
        <sz val="7"/>
        <rFont val="Verdana"/>
        <family val="2"/>
      </rPr>
      <t>Prestações sociais</t>
    </r>
  </si>
  <si>
    <r>
      <t xml:space="preserve">Quadro 5.9
</t>
    </r>
    <r>
      <rPr>
        <sz val="7"/>
        <rFont val="Verdana"/>
        <family val="2"/>
      </rPr>
      <t>Prestações acção social complementar</t>
    </r>
  </si>
  <si>
    <r>
      <t xml:space="preserve">Quadro 6.1
</t>
    </r>
    <r>
      <rPr>
        <sz val="7"/>
        <rFont val="Verdana"/>
        <family val="2"/>
      </rPr>
      <t>Organização e actividade sindical</t>
    </r>
  </si>
  <si>
    <r>
      <t xml:space="preserve">Quadro 6.2
</t>
    </r>
    <r>
      <rPr>
        <sz val="7"/>
        <rFont val="Verdana"/>
        <family val="2"/>
      </rPr>
      <t>Comissões de trabalhadores</t>
    </r>
  </si>
  <si>
    <r>
      <t xml:space="preserve">Quadro 6.3
</t>
    </r>
    <r>
      <rPr>
        <sz val="7"/>
        <rFont val="Verdana"/>
        <family val="2"/>
      </rPr>
      <t>Disciplina</t>
    </r>
  </si>
  <si>
    <r>
      <t xml:space="preserve">Quadro 6.3.4
</t>
    </r>
    <r>
      <rPr>
        <sz val="7"/>
        <rFont val="Verdana"/>
        <family val="2"/>
      </rPr>
      <t>Processos decididos</t>
    </r>
  </si>
  <si>
    <r>
      <t xml:space="preserve">Quadro 7.
</t>
    </r>
    <r>
      <rPr>
        <sz val="7"/>
        <rFont val="Verdana"/>
        <family val="2"/>
      </rPr>
      <t>Distribuição geográfica por concelhos</t>
    </r>
  </si>
  <si>
    <r>
      <t xml:space="preserve">Quadro 8.
</t>
    </r>
    <r>
      <rPr>
        <sz val="7"/>
        <rFont val="Verdana"/>
        <family val="2"/>
      </rPr>
      <t>Cobertura dos mapas de pessoal</t>
    </r>
  </si>
  <si>
    <r>
      <t>Observações:</t>
    </r>
    <r>
      <rPr>
        <sz val="7"/>
        <color indexed="8"/>
        <rFont val="Verdana"/>
        <family val="2"/>
      </rPr>
      <t xml:space="preserve"> </t>
    </r>
  </si>
  <si>
    <t>2.17.1.1</t>
  </si>
  <si>
    <t>2.17.1.2</t>
  </si>
  <si>
    <t>-</t>
  </si>
  <si>
    <r>
      <t xml:space="preserve">Quadro 4.2 e 4.3
</t>
    </r>
    <r>
      <rPr>
        <sz val="7"/>
        <rFont val="Verdana"/>
        <family val="2"/>
      </rPr>
      <t>Número total de participantes e horas</t>
    </r>
  </si>
  <si>
    <t>Nível médio de antiguidade:</t>
  </si>
  <si>
    <t>Nível médio etário:</t>
  </si>
  <si>
    <t>Nome da pessoa responsável pelo preenchimento:</t>
  </si>
  <si>
    <t>Notas de preenchimento</t>
  </si>
  <si>
    <t>Sempre que não existirem ocorrências deverá ser introduzido o número zero (0);</t>
  </si>
  <si>
    <t>Antes de iniciar o preenchimento de cada quadro, leia atentamente o título e as respectivas anotações;</t>
  </si>
  <si>
    <r>
      <t xml:space="preserve">Quando for necessário fazer uso de números decimais, deverá utilizar uma </t>
    </r>
    <r>
      <rPr>
        <u/>
        <sz val="8"/>
        <color indexed="8"/>
        <rFont val="Verdana"/>
        <family val="2"/>
      </rPr>
      <t>vírgula</t>
    </r>
    <r>
      <rPr>
        <sz val="8"/>
        <color indexed="8"/>
        <rFont val="Verdana"/>
        <family val="2"/>
      </rPr>
      <t xml:space="preserve"> e não um ponto para separar os números inteiros dos decimais. (Ex: 1,5 e não 1.5);</t>
    </r>
  </si>
  <si>
    <t>Não deverá fazer uso de pontos ou espaços para separar os milhares.</t>
  </si>
  <si>
    <t>!</t>
  </si>
  <si>
    <t>Todas as células desbloqueadas ou em branco deverão ser preenchidas;</t>
  </si>
  <si>
    <r>
      <t xml:space="preserve">As células que contêm </t>
    </r>
    <r>
      <rPr>
        <i/>
        <sz val="8"/>
        <color indexed="8"/>
        <rFont val="Verdana"/>
        <family val="2"/>
      </rPr>
      <t xml:space="preserve">à priori </t>
    </r>
    <r>
      <rPr>
        <sz val="8"/>
        <color indexed="8"/>
        <rFont val="Verdana"/>
        <family val="2"/>
      </rPr>
      <t>o número zero encontram-se bloqueadas, visto serem preenchidas automáticamente pelo programa;</t>
    </r>
  </si>
  <si>
    <r>
      <t xml:space="preserve">Nomeação </t>
    </r>
    <r>
      <rPr>
        <sz val="7"/>
        <color indexed="10"/>
        <rFont val="Verdana"/>
        <family val="2"/>
      </rPr>
      <t>(2)</t>
    </r>
  </si>
  <si>
    <r>
      <t xml:space="preserve">Dirigente </t>
    </r>
    <r>
      <rPr>
        <sz val="7"/>
        <color indexed="10"/>
        <rFont val="Verdana"/>
        <family val="2"/>
      </rPr>
      <t>(5)</t>
    </r>
  </si>
  <si>
    <r>
      <t xml:space="preserve">Assistente Técnico </t>
    </r>
    <r>
      <rPr>
        <sz val="7"/>
        <color indexed="10"/>
        <rFont val="Verdana"/>
        <family val="2"/>
      </rPr>
      <t>(6)</t>
    </r>
  </si>
  <si>
    <r>
      <t xml:space="preserve">Carreiras e Categorias subsistentes </t>
    </r>
    <r>
      <rPr>
        <sz val="7"/>
        <color indexed="10"/>
        <rFont val="Verdana"/>
        <family val="2"/>
      </rPr>
      <t>(8)</t>
    </r>
  </si>
  <si>
    <r>
      <t xml:space="preserve">Carreiras e Corpos especiais </t>
    </r>
    <r>
      <rPr>
        <sz val="7"/>
        <color indexed="10"/>
        <rFont val="Verdana"/>
        <family val="2"/>
      </rPr>
      <t>(9)</t>
    </r>
  </si>
  <si>
    <r>
      <t>(4)</t>
    </r>
    <r>
      <rPr>
        <sz val="7"/>
        <rFont val="Verdana"/>
        <family val="2"/>
      </rPr>
      <t xml:space="preserve"> Incluir os trabalhadores ao abrigo de programas do Instituto do Emprego: estágios profissional, programa ocupacional de trabalhadores subsidiados e programa ocupacional de  desempregados.</t>
    </r>
  </si>
  <si>
    <r>
      <t xml:space="preserve">(5) </t>
    </r>
    <r>
      <rPr>
        <sz val="7"/>
        <rFont val="Verdana"/>
        <family val="2"/>
      </rPr>
      <t>Considerar os titulares de cargos (ou equiparados)  abrangido pelo Estatuto do Pessoal Dirigente, bem como os detentores de Cargos Políticos e Pessoal dos Gabinetes. Relativamente aos estabelecimentos de educação e ensino deverão ser incluidos nesta coluna os Directores, Presidentes do Conselho Executivo, Presidentes da Comissão Instaladora e os respectivos Adjuntos ou Vice-Presidentes. Esta indicação é válida para os restantes mapas.</t>
    </r>
  </si>
  <si>
    <r>
      <t>(2)</t>
    </r>
    <r>
      <rPr>
        <b/>
        <sz val="7"/>
        <color indexed="8"/>
        <rFont val="Verdana"/>
        <family val="2"/>
      </rPr>
      <t xml:space="preserve"> </t>
    </r>
    <r>
      <rPr>
        <sz val="7"/>
        <color indexed="8"/>
        <rFont val="Verdana"/>
        <family val="2"/>
      </rPr>
      <t>Considerar todas as formas de nomeação: definitiva, provisória, em comissão de serviço e em regime de substituição.</t>
    </r>
  </si>
  <si>
    <r>
      <t xml:space="preserve">Trabalhadores Estrangeiros </t>
    </r>
    <r>
      <rPr>
        <sz val="7"/>
        <color indexed="10"/>
        <rFont val="Verdana"/>
        <family val="2"/>
      </rPr>
      <t>(1)</t>
    </r>
  </si>
  <si>
    <r>
      <t>(2)</t>
    </r>
    <r>
      <rPr>
        <sz val="7"/>
        <rFont val="Verdana"/>
        <family val="2"/>
      </rPr>
      <t xml:space="preserve"> Campos de preenchimento automático: Soma da média das idades </t>
    </r>
    <r>
      <rPr>
        <sz val="7"/>
        <rFont val="Arial"/>
        <family val="2"/>
      </rPr>
      <t>÷</t>
    </r>
    <r>
      <rPr>
        <sz val="7"/>
        <rFont val="Verdana"/>
        <family val="2"/>
      </rPr>
      <t xml:space="preserve"> Total de efectivos</t>
    </r>
  </si>
  <si>
    <r>
      <t xml:space="preserve">1.3 </t>
    </r>
    <r>
      <rPr>
        <sz val="7"/>
        <color indexed="10"/>
        <rFont val="Verdana"/>
        <family val="2"/>
      </rPr>
      <t>(2)</t>
    </r>
  </si>
  <si>
    <r>
      <t>(1)</t>
    </r>
    <r>
      <rPr>
        <sz val="7"/>
        <rFont val="Verdana"/>
        <family val="2"/>
      </rPr>
      <t xml:space="preserve"> Considerar a idade de todos os trabalhadores ao serviço, independentemente do vínculo, em 31 de Dezembro.</t>
    </r>
  </si>
  <si>
    <r>
      <t xml:space="preserve">1.5 </t>
    </r>
    <r>
      <rPr>
        <sz val="7"/>
        <color indexed="10"/>
        <rFont val="Verdana"/>
        <family val="2"/>
      </rPr>
      <t>(2)</t>
    </r>
  </si>
  <si>
    <r>
      <t>(2)</t>
    </r>
    <r>
      <rPr>
        <sz val="7"/>
        <rFont val="Verdana"/>
        <family val="2"/>
      </rPr>
      <t xml:space="preserve"> Campos de preenchimento automático: Soma da média das antiguidades </t>
    </r>
    <r>
      <rPr>
        <sz val="7"/>
        <rFont val="Arial"/>
        <family val="2"/>
      </rPr>
      <t>÷</t>
    </r>
    <r>
      <rPr>
        <sz val="7"/>
        <rFont val="Verdana"/>
        <family val="2"/>
      </rPr>
      <t xml:space="preserve"> Total de efectivos</t>
    </r>
  </si>
  <si>
    <r>
      <t>(1)</t>
    </r>
    <r>
      <rPr>
        <sz val="7"/>
        <rFont val="Verdana"/>
        <family val="2"/>
      </rPr>
      <t xml:space="preserve"> Considerar apenas os trabalhadores com NACIONALIDADE estrangeira. Não considerar os trabalhadores portugueses que tenham NATURALIDADE de outro país.</t>
    </r>
  </si>
  <si>
    <r>
      <t xml:space="preserve">Trabalhadores deficientes </t>
    </r>
    <r>
      <rPr>
        <sz val="7"/>
        <color indexed="10"/>
        <rFont val="Verdana"/>
        <family val="2"/>
      </rPr>
      <t>(2)</t>
    </r>
  </si>
  <si>
    <r>
      <t xml:space="preserve">Estrutura Antiguidades </t>
    </r>
    <r>
      <rPr>
        <sz val="7"/>
        <color indexed="10"/>
        <rFont val="Verdana"/>
        <family val="2"/>
      </rPr>
      <t>(1)</t>
    </r>
  </si>
  <si>
    <r>
      <t xml:space="preserve">Estrutura Etária </t>
    </r>
    <r>
      <rPr>
        <sz val="7"/>
        <color indexed="10"/>
        <rFont val="Verdana"/>
        <family val="2"/>
      </rPr>
      <t>(1)</t>
    </r>
  </si>
  <si>
    <r>
      <t xml:space="preserve">Recursos Humanos </t>
    </r>
    <r>
      <rPr>
        <sz val="7"/>
        <color indexed="10"/>
        <rFont val="Verdana"/>
        <family val="2"/>
      </rPr>
      <t>(1)</t>
    </r>
  </si>
  <si>
    <r>
      <t xml:space="preserve">Estrutura Habilitacional </t>
    </r>
    <r>
      <rPr>
        <sz val="7"/>
        <color indexed="10"/>
        <rFont val="Verdana"/>
        <family val="2"/>
      </rPr>
      <t>(1)</t>
    </r>
  </si>
  <si>
    <r>
      <t xml:space="preserve">Saídas </t>
    </r>
    <r>
      <rPr>
        <sz val="7"/>
        <color indexed="10"/>
        <rFont val="Verdana"/>
        <family val="2"/>
      </rPr>
      <t>(1)</t>
    </r>
  </si>
  <si>
    <r>
      <t>(2)</t>
    </r>
    <r>
      <rPr>
        <sz val="7"/>
        <rFont val="Verdana"/>
        <family val="2"/>
      </rPr>
      <t xml:space="preserve"> Considerar os trabalhadores que beneficiem de redução fiscal em virtude da sua deficiência.</t>
    </r>
  </si>
  <si>
    <r>
      <t xml:space="preserve">Com Contrato </t>
    </r>
    <r>
      <rPr>
        <sz val="7"/>
        <color indexed="10"/>
        <rFont val="Verdana"/>
        <family val="2"/>
      </rPr>
      <t>(2)</t>
    </r>
  </si>
  <si>
    <r>
      <t>Admissões</t>
    </r>
    <r>
      <rPr>
        <sz val="7"/>
        <rFont val="Verdana"/>
        <family val="2"/>
      </rPr>
      <t xml:space="preserve"> </t>
    </r>
    <r>
      <rPr>
        <sz val="7"/>
        <color indexed="10"/>
        <rFont val="Verdana"/>
        <family val="2"/>
      </rPr>
      <t>(1) (2)</t>
    </r>
  </si>
  <si>
    <r>
      <t xml:space="preserve">Contrato a termo resolutivo, certo ou incerto </t>
    </r>
    <r>
      <rPr>
        <sz val="7"/>
        <color indexed="10"/>
        <rFont val="Verdana"/>
        <family val="2"/>
      </rPr>
      <t>(3)</t>
    </r>
  </si>
  <si>
    <r>
      <t xml:space="preserve">Motivo das saídas dos 
trabalhadores nomeados </t>
    </r>
    <r>
      <rPr>
        <sz val="7"/>
        <color indexed="10"/>
        <rFont val="Verdana"/>
        <family val="2"/>
      </rPr>
      <t>(1)</t>
    </r>
  </si>
  <si>
    <r>
      <t>(1)</t>
    </r>
    <r>
      <rPr>
        <sz val="7"/>
        <color indexed="8"/>
        <rFont val="Verdana"/>
        <family val="2"/>
      </rPr>
      <t xml:space="preserve"> Registar o motivo das saídas dos trabalhadores com nomeação indicados no ponto 1.10.1.</t>
    </r>
  </si>
  <si>
    <t>Horário rígido</t>
  </si>
  <si>
    <r>
      <t xml:space="preserve">Dirigente </t>
    </r>
    <r>
      <rPr>
        <sz val="7"/>
        <color indexed="10"/>
        <rFont val="Verdana"/>
        <family val="2"/>
      </rPr>
      <t>(1)</t>
    </r>
  </si>
  <si>
    <r>
      <t>(1)</t>
    </r>
    <r>
      <rPr>
        <sz val="7"/>
        <color indexed="8"/>
        <rFont val="Verdana"/>
        <family val="2"/>
      </rPr>
      <t xml:space="preserve"> Os membros dos órgãos de gestão com dispensa da componente lectiva (Directores, Presidentes do Conselho Executivo e Comissões Instaladoras, Adjuntos e Vice-Presidentes) deverão ser incluídos no ponto 1.15.9 (isenção de horário).</t>
    </r>
  </si>
  <si>
    <r>
      <t xml:space="preserve">Assistente Técnico </t>
    </r>
    <r>
      <rPr>
        <sz val="7"/>
        <color indexed="10"/>
        <rFont val="Verdana"/>
        <family val="2"/>
      </rPr>
      <t>(2)</t>
    </r>
  </si>
  <si>
    <r>
      <t xml:space="preserve">Carreira Docente </t>
    </r>
    <r>
      <rPr>
        <sz val="7"/>
        <color indexed="10"/>
        <rFont val="Verdana"/>
        <family val="2"/>
      </rPr>
      <t>(3)</t>
    </r>
  </si>
  <si>
    <r>
      <t>(2)</t>
    </r>
    <r>
      <rPr>
        <sz val="7"/>
        <color indexed="8"/>
        <rFont val="Verdana"/>
        <family val="2"/>
      </rPr>
      <t xml:space="preserve"> Os Chefes de Departamento, de Serviços de Administração Escolar ou Coordenadores Técnicos deverão ser incluídos no ponto 1.15.9 (isenção de horário).</t>
    </r>
  </si>
  <si>
    <r>
      <t>(3)</t>
    </r>
    <r>
      <rPr>
        <sz val="7"/>
        <color indexed="8"/>
        <rFont val="Verdana"/>
        <family val="2"/>
      </rPr>
      <t xml:space="preserve"> O pessoal docente (que possui horário específico) deverá ser incluído no ponto 1.15.1 (horário rígido). Os docentes com dispensa total da componente lectiva também deverão ser incluídos neste ponto.</t>
    </r>
  </si>
  <si>
    <r>
      <t>Trabalho extraordinário</t>
    </r>
    <r>
      <rPr>
        <b/>
        <sz val="7"/>
        <color indexed="10"/>
        <rFont val="Verdana"/>
        <family val="2"/>
      </rPr>
      <t xml:space="preserve"> </t>
    </r>
    <r>
      <rPr>
        <sz val="7"/>
        <color indexed="10"/>
        <rFont val="Verdana"/>
        <family val="2"/>
      </rPr>
      <t>(1)</t>
    </r>
  </si>
  <si>
    <r>
      <t xml:space="preserve">Ausências ao trabalho </t>
    </r>
    <r>
      <rPr>
        <sz val="7"/>
        <color indexed="10"/>
        <rFont val="Verdana"/>
        <family val="2"/>
      </rPr>
      <t>(1)</t>
    </r>
  </si>
  <si>
    <r>
      <t xml:space="preserve">Horas não trabalhadas </t>
    </r>
    <r>
      <rPr>
        <sz val="7"/>
        <color indexed="10"/>
        <rFont val="Verdana"/>
        <family val="2"/>
      </rPr>
      <t>(1)</t>
    </r>
  </si>
  <si>
    <r>
      <t xml:space="preserve">Actividade sindical </t>
    </r>
    <r>
      <rPr>
        <sz val="7"/>
        <color indexed="10"/>
        <rFont val="Verdana"/>
        <family val="2"/>
      </rPr>
      <t>(2)</t>
    </r>
  </si>
  <si>
    <r>
      <t xml:space="preserve">Outros </t>
    </r>
    <r>
      <rPr>
        <sz val="7"/>
        <color indexed="10"/>
        <rFont val="Verdana"/>
        <family val="2"/>
      </rPr>
      <t>(4)</t>
    </r>
  </si>
  <si>
    <r>
      <t xml:space="preserve">(6) </t>
    </r>
    <r>
      <rPr>
        <sz val="7"/>
        <rFont val="Verdana"/>
        <family val="2"/>
      </rPr>
      <t>Considerar as categorias da carreira de regime geral de Assistente Técnico, nomeadamente, Assistente Técnico e Coordenador Técnico.</t>
    </r>
  </si>
  <si>
    <r>
      <t xml:space="preserve">(7) </t>
    </r>
    <r>
      <rPr>
        <sz val="7"/>
        <rFont val="Verdana"/>
        <family val="2"/>
      </rPr>
      <t>Considerar as categorias da carreira de regime geral de Assistente Operacional, nomeadamente, Assistente Operacional, Encarregado Operacional e Encarregado Geral Operacional.</t>
    </r>
  </si>
  <si>
    <r>
      <t>(1)</t>
    </r>
    <r>
      <rPr>
        <sz val="7"/>
        <color indexed="8"/>
        <rFont val="Verdana"/>
        <family val="2"/>
      </rPr>
      <t xml:space="preserve"> Considerar todo o trabalho extraordinário, diurno ou nocturno, que tenha sido abonado</t>
    </r>
  </si>
  <si>
    <t>Trabalho extraordinário, nocturno e em dias de descanso semanal, 
complementar e feriados</t>
  </si>
  <si>
    <r>
      <t>(9)</t>
    </r>
    <r>
      <rPr>
        <sz val="7"/>
        <color indexed="8"/>
        <rFont val="Verdana"/>
        <family val="2"/>
      </rPr>
      <t xml:space="preserve"> Considerar as carreiras especiais de Técnico e Especialista de Informática, Técnicos de Diagnóstico e Terapêutica, Inspecção, etc..</t>
    </r>
  </si>
  <si>
    <t>Por favor enuncie quais as situações referidas em "Outros" (1.10.3):</t>
  </si>
  <si>
    <r>
      <t xml:space="preserve">Número total de participantes </t>
    </r>
    <r>
      <rPr>
        <b/>
        <vertAlign val="superscript"/>
        <sz val="9"/>
        <color indexed="10"/>
        <rFont val="Verdana"/>
        <family val="2"/>
      </rPr>
      <t>(3)</t>
    </r>
  </si>
  <si>
    <r>
      <t xml:space="preserve">Outros </t>
    </r>
    <r>
      <rPr>
        <sz val="7"/>
        <color indexed="10"/>
        <rFont val="Verdana"/>
        <family val="2"/>
      </rPr>
      <t>(2)</t>
    </r>
  </si>
  <si>
    <r>
      <t xml:space="preserve">Maior remuneração líquida </t>
    </r>
    <r>
      <rPr>
        <sz val="7"/>
        <color indexed="10"/>
        <rFont val="Verdana"/>
        <family val="2"/>
      </rPr>
      <t>(3)</t>
    </r>
  </si>
  <si>
    <r>
      <t xml:space="preserve">Menor remuneração líquida </t>
    </r>
    <r>
      <rPr>
        <sz val="7"/>
        <color indexed="10"/>
        <rFont val="Verdana"/>
        <family val="2"/>
      </rPr>
      <t>(4)</t>
    </r>
  </si>
  <si>
    <r>
      <t>(2)</t>
    </r>
    <r>
      <rPr>
        <sz val="7"/>
        <color indexed="8"/>
        <rFont val="Verdana"/>
        <family val="2"/>
      </rPr>
      <t xml:space="preserve"> Por exemplo: subsídio de insularidade.</t>
    </r>
  </si>
  <si>
    <r>
      <t>(3)</t>
    </r>
    <r>
      <rPr>
        <sz val="7"/>
        <color indexed="8"/>
        <rFont val="Verdana"/>
        <family val="2"/>
      </rPr>
      <t xml:space="preserve"> Introduzir a maior remuneração líquida verificada num determinado mês em que não tenham sido efectuados descontos ou abonados subsídios.</t>
    </r>
  </si>
  <si>
    <r>
      <t>(4)</t>
    </r>
    <r>
      <rPr>
        <sz val="7"/>
        <color indexed="8"/>
        <rFont val="Verdana"/>
        <family val="2"/>
      </rPr>
      <t xml:space="preserve"> Introduzir a menor remuneração líquida verificada num determinado mês em que não tenham sido efectuados descontos ou abonados subsídios.</t>
    </r>
  </si>
  <si>
    <r>
      <t>Remuneração base</t>
    </r>
    <r>
      <rPr>
        <sz val="7"/>
        <color indexed="10"/>
        <rFont val="Verdana"/>
        <family val="2"/>
      </rPr>
      <t xml:space="preserve"> (1)</t>
    </r>
  </si>
  <si>
    <t>Observações:</t>
  </si>
  <si>
    <r>
      <t>(1)</t>
    </r>
    <r>
      <rPr>
        <sz val="7"/>
        <color indexed="8"/>
        <rFont val="Verdana"/>
        <family val="2"/>
      </rPr>
      <t xml:space="preserve"> Incluir igualmente o valor do subsídio de férias e de natal.</t>
    </r>
  </si>
  <si>
    <t>Telefone (direto):</t>
  </si>
  <si>
    <t>Endereço eletrónico:</t>
  </si>
  <si>
    <t>Deverá ser privilegiado o contacto por correio eletrónico, uma vez que as resposta que serão dadas poderão mais facilmente ser partilhadas com os restantes serviços ou estabelecimentos;</t>
  </si>
  <si>
    <t>Após concluir o preenchimento dos mapas, clique no separador 'Validação' e verifique para cada quadro se existem mensagens de erro. Leia-as cuidadosamente e, caso seja necessário, rectifique os mapas antes de remetê-lo por email para o endereço indicado.</t>
  </si>
  <si>
    <t>Preencha os campos constantes do separador 'IDENTIFICAÇÃO, nomeadamente a 'Designação do organismo', o 'Nome da pessoa responsável pelo preenchimento' e o respetivo 'Telefone (directo)' e 'Endereço eletrónico';</t>
  </si>
  <si>
    <t>Em dias de descanso semanal obrigatório (Domingo)</t>
  </si>
  <si>
    <t>Em dias de descanso complementar (Sábado)</t>
  </si>
  <si>
    <r>
      <t>(3)</t>
    </r>
    <r>
      <rPr>
        <sz val="7"/>
        <rFont val="Verdana"/>
        <family val="2"/>
      </rPr>
      <t xml:space="preserve"> Os docentes com lugar de quadro (escola ou quadro de zona pedagógica) devem ser contabilizados na linha "Contrato por tempo indeterminado" (ponto 1.1.2.) e os docente com contratos a termo resolutivo na linha  "Contrato a termo resolutivo, certo ou incerto" (ponto 1.1.3).</t>
    </r>
  </si>
  <si>
    <r>
      <t>(1)</t>
    </r>
    <r>
      <rPr>
        <sz val="7"/>
        <rFont val="Verdana"/>
        <family val="2"/>
      </rPr>
      <t xml:space="preserve"> Considerar o número de anos (inteiros) de antiguidade na Função Pública, a 31 de dezembro.</t>
    </r>
  </si>
  <si>
    <r>
      <t xml:space="preserve">(1) </t>
    </r>
    <r>
      <rPr>
        <sz val="7"/>
        <rFont val="Verdana"/>
        <family val="2"/>
      </rPr>
      <t>Deverão ser considerados t</t>
    </r>
    <r>
      <rPr>
        <sz val="7"/>
        <color indexed="8"/>
        <rFont val="Verdana"/>
        <family val="2"/>
      </rPr>
      <t>odos os trabalhadores em exercício de funções que se encontrem ao serviço em 31 de dezembro, independentemente do tipo de vínculo. Não devem ser contabilizados os trabalhadores que, embora pertencendo ao mapa de pessoal do serviço, se encontrem a exercer funções noutros serviços, designadamente ao abrigo de instrumentos de mobilidade. Os trabalhadores em mobilidade interna para outras categorias deverão ser incluídos no serviço e carreira de destino, de acordo com o respectivo vínculo que detenham (nomeação ou contrato).</t>
    </r>
  </si>
  <si>
    <r>
      <t>(1)</t>
    </r>
    <r>
      <rPr>
        <sz val="7"/>
        <rFont val="Verdana"/>
        <family val="2"/>
      </rPr>
      <t xml:space="preserve"> Considerar as habilitações literárias de todos os trabalhadores ao serviço, em 31 de dezembro.</t>
    </r>
  </si>
  <si>
    <r>
      <t>(1)</t>
    </r>
    <r>
      <rPr>
        <sz val="7"/>
        <color indexed="8"/>
        <rFont val="Verdana"/>
        <family val="2"/>
      </rPr>
      <t xml:space="preserve"> Incluir todos os trabalhadores que ingressaram ou regressaram ao serviço, entre 1 de janeiro e 31 de dezembro, conforme o tipo de vínculo que detenham.</t>
    </r>
  </si>
  <si>
    <r>
      <t xml:space="preserve">(2) </t>
    </r>
    <r>
      <rPr>
        <sz val="7"/>
        <rFont val="Verdana"/>
        <family val="2"/>
      </rPr>
      <t>Contabilizar os trabalhadores que, embora pertencendo a outros mapas de pessoal, tenham  iniciado funções pela primeira vez neste serviço ao abrigo de uma mobilidade entre 1 de janeiro e 31 de dezembro.</t>
    </r>
  </si>
  <si>
    <r>
      <t xml:space="preserve">(3) </t>
    </r>
    <r>
      <rPr>
        <sz val="7"/>
        <rFont val="Verdana"/>
        <family val="2"/>
      </rPr>
      <t>Os docentes com contrato a termo resolutivo devem ser considerados na linha "Contrato a termo resolutivo, certo ou incerto" (ponto 1.9.3). Apenas deverão ser contabilizados os contratos a termo resolutivo celebrados pela  primeira vez, ou seja, as renovações não deverão ser consideradas como 'Admissões', uma vez que o docente já se encontrava a exercer funções no estabelecimento.</t>
    </r>
  </si>
  <si>
    <r>
      <t>(1)</t>
    </r>
    <r>
      <rPr>
        <sz val="7"/>
        <color indexed="8"/>
        <rFont val="Verdana"/>
        <family val="2"/>
      </rPr>
      <t xml:space="preserve"> Incluir todos os trabalhadores que saíram do serviço, entre 1 de janeiro e 31 de dezembro, conforme o tipo de vínculo que detinham.</t>
    </r>
  </si>
  <si>
    <r>
      <t xml:space="preserve">(2) </t>
    </r>
    <r>
      <rPr>
        <sz val="7"/>
        <rFont val="Verdana"/>
        <family val="2"/>
      </rPr>
      <t>Os docentes com contrato a termo resolutivo que saíram do serviço devem ser contabilizados na linha "Com Contrato" (ponto 1.10.2).</t>
    </r>
  </si>
  <si>
    <r>
      <t>(1)</t>
    </r>
    <r>
      <rPr>
        <sz val="7"/>
        <color indexed="8"/>
        <rFont val="Verdana"/>
        <family val="2"/>
      </rPr>
      <t xml:space="preserve"> Registar o motivo das saídas dos trabalhadores com contrato (a termo resolutivo ou por tempo indeterminado) indicados no ponto 1.10.2.</t>
    </r>
  </si>
  <si>
    <r>
      <t>(1)</t>
    </r>
    <r>
      <rPr>
        <sz val="7"/>
        <color indexed="8"/>
        <rFont val="Verdana"/>
        <family val="2"/>
      </rPr>
      <t xml:space="preserve"> Considerar todas as ausências ao serviço entre 1 de janeiro e 31 de dezembro, </t>
    </r>
    <r>
      <rPr>
        <b/>
        <sz val="7"/>
        <color indexed="8"/>
        <rFont val="Verdana"/>
        <family val="2"/>
      </rPr>
      <t>EM DIAS</t>
    </r>
    <r>
      <rPr>
        <sz val="7"/>
        <color indexed="8"/>
        <rFont val="Verdana"/>
        <family val="2"/>
      </rPr>
      <t>.</t>
    </r>
  </si>
  <si>
    <r>
      <t>(1)</t>
    </r>
    <r>
      <rPr>
        <sz val="7"/>
        <color indexed="8"/>
        <rFont val="Verdana"/>
        <family val="2"/>
      </rPr>
      <t xml:space="preserve"> Considerar as ausências ao serviço entre 1 de janeiro e 31 de dezembro, por motivo de 'Actividade Sindical' e 'Greve' </t>
    </r>
    <r>
      <rPr>
        <b/>
        <sz val="7"/>
        <color indexed="8"/>
        <rFont val="Verdana"/>
        <family val="2"/>
      </rPr>
      <t>EM HORAS</t>
    </r>
    <r>
      <rPr>
        <sz val="7"/>
        <color indexed="8"/>
        <rFont val="Verdana"/>
        <family val="2"/>
      </rPr>
      <t>.</t>
    </r>
  </si>
  <si>
    <r>
      <t>(1)</t>
    </r>
    <r>
      <rPr>
        <sz val="7"/>
        <color indexed="8"/>
        <rFont val="Verdana"/>
        <family val="2"/>
      </rPr>
      <t xml:space="preserve"> Considerar toda a formação providenciada aos trabalhadores pelo serviço recorrendo a meios próprios e/ou em que apenas participam elementos desse mesmo serviço.</t>
    </r>
  </si>
  <si>
    <r>
      <t>(2)</t>
    </r>
    <r>
      <rPr>
        <sz val="7"/>
        <color indexed="8"/>
        <rFont val="Verdana"/>
        <family val="2"/>
      </rPr>
      <t xml:space="preserve"> As acções de formação providenciadas aos trabalhadores pelo serviço recorrendo a entidades externas e em que participam também trabalhadores de outros serviços (ex.: formações promovidas pela Direcção Regional de Educação, Direcção Regional dos Recursos Humanos e da Administração Educativa, Direcção Regional de Administração Pública e Local, etc.) e as da iniciativa do próprio trabalhador, ao abrigo do regime de auto-formação (ex: formações dinamizadas por sindicatos, empresas de formação, etc.), deverão ser registadas como acções externas.</t>
    </r>
  </si>
  <si>
    <t>Número de participações em acções internas</t>
  </si>
  <si>
    <t>Número de participações em acções externas</t>
  </si>
  <si>
    <r>
      <t>(3)</t>
    </r>
    <r>
      <rPr>
        <sz val="7"/>
        <color indexed="8"/>
        <rFont val="Verdana"/>
        <family val="2"/>
      </rPr>
      <t xml:space="preserve"> Atendendo à possibilidade de um mesmo trabalhador frequentar diversas acções formação por ano e que todas elas deverão ser quantificadas, devem ser consideradas todas as participações, independentemente de se tratar do mesmo trabalhador.</t>
    </r>
  </si>
  <si>
    <t xml:space="preserve">Versão n.º: </t>
  </si>
  <si>
    <t xml:space="preserve">Data: </t>
  </si>
  <si>
    <t>1.1.6</t>
  </si>
  <si>
    <t>Perguntas frequentes</t>
  </si>
  <si>
    <t>?</t>
  </si>
  <si>
    <t>Por favor enuncie quais as situações referidas na linha "Outros" (1.1.4):</t>
  </si>
  <si>
    <r>
      <rPr>
        <b/>
        <sz val="8"/>
        <color indexed="8"/>
        <rFont val="Verdana"/>
        <family val="2"/>
      </rPr>
      <t xml:space="preserve">Em que coluna devem ser contabilizados os trabalhadores que se encontram a exercer funções ao abrigo de programas do Instituto do Emprego? </t>
    </r>
    <r>
      <rPr>
        <sz val="8"/>
        <color indexed="8"/>
        <rFont val="Verdana"/>
        <family val="2"/>
      </rPr>
      <t xml:space="preserve">
Os trabalhadores ao abrigo de programas do Instituto do Emprego devem ser introduzidos nas colunas de acordo com as funções que desempenhem. Por exemplo, um trabalhador que exerça as funções de assistente técnico (área administrativa), deverá ser colocado na coluna ‘assistente técnico’, na linha 1.1.4 ‘Outros’.</t>
    </r>
  </si>
  <si>
    <t>Quadro 1.10 - SAÍDAS</t>
  </si>
  <si>
    <t>Quadro 1 - RECURSOS HUMANOS</t>
  </si>
  <si>
    <t>Quadro 1.4 - ESTRUTURA ANTIGUIDADES</t>
  </si>
  <si>
    <r>
      <t xml:space="preserve">Como deverá ser contabilizada a antiguidade dos trabalhadores subsidiados ou prestadores de serviços?
</t>
    </r>
    <r>
      <rPr>
        <sz val="8"/>
        <color indexed="8"/>
        <rFont val="Verdana"/>
        <family val="2"/>
      </rPr>
      <t>Apesar destes trabalhadores não possuírem ‘antiguidade’ na Função Pública, deverão ser contabilizados os anos de exercício de funções no serviço. Quando o trabalhador não possua um ano completo, deverá ser registado na linha 1.4.1 ‘Até 5 anos’.</t>
    </r>
  </si>
  <si>
    <t>Quadro 1.15 - MODALIDADES DE HORÁRIO</t>
  </si>
  <si>
    <t>Quadro 1.17 - AUSÊNCIAS AO TRABALHO</t>
  </si>
  <si>
    <t>Quadro 2. - ENCARGOS COM PESSOAL</t>
  </si>
  <si>
    <t>Quadro 8. - COBERTURA DOS MAPAS DE PESSOAL</t>
  </si>
  <si>
    <t>OUTRAS QUESTÕES</t>
  </si>
  <si>
    <t>Licenças sem remuneração</t>
  </si>
  <si>
    <t>Mobilidades para fora</t>
  </si>
  <si>
    <t>Área escolar / QZP</t>
  </si>
  <si>
    <t>Mobilidades para dentro</t>
  </si>
  <si>
    <t>Contratados</t>
  </si>
  <si>
    <t>Sim</t>
  </si>
  <si>
    <t>Não</t>
  </si>
  <si>
    <t>Sim
(contabilizar o n.º de trabalhadores afetos)</t>
  </si>
  <si>
    <t>Contabilizar os lugares de quadro de escola aprovados.</t>
  </si>
  <si>
    <t>NÃO DOCENTES</t>
  </si>
  <si>
    <t>DOCENTES</t>
  </si>
  <si>
    <t>LUGARES PREVISTOS</t>
  </si>
  <si>
    <t>Contabilizar os trabalhadores em exercício, independentemente do tipo de vínculo (com exceção dos trabalhadores subsidiados ou prestadores de serviços).</t>
  </si>
  <si>
    <t>Contabilizar os docentes em exercício, independentemente do tipo de vínculo (QE, QZP, Contratados, Mobilidades).</t>
  </si>
  <si>
    <t xml:space="preserve">Sim 
(contabilizar o n.º de trabalhadores 
afetos e em exercício)
</t>
  </si>
  <si>
    <t>LUGARES PREENCHIDOS</t>
  </si>
  <si>
    <r>
      <rPr>
        <b/>
        <sz val="8"/>
        <color indexed="8"/>
        <rFont val="Verdana"/>
        <family val="2"/>
      </rPr>
      <t xml:space="preserve">No caso das áreas escolares, onde deverão ser contabilizados os docentes do ‘desporto’ e da ‘expressão artística’ que se encontrem a exercer funções em mais do que um estabelecimento? </t>
    </r>
    <r>
      <rPr>
        <sz val="8"/>
        <color indexed="8"/>
        <rFont val="Verdana"/>
        <family val="2"/>
      </rPr>
      <t xml:space="preserve">
Nestes casos, o docente deverá ser contado na escola em que tenha a maior carga horária que, em princípio, será aquela com a qual o docente tem vínculo.</t>
    </r>
  </si>
  <si>
    <r>
      <rPr>
        <b/>
        <sz val="8"/>
        <color indexed="8"/>
        <rFont val="Verdana"/>
        <family val="2"/>
      </rPr>
      <t xml:space="preserve">Deverão ser incluídos os docentes que se encontrem a beneficiar de equiparação a bolseiro ou licença sabática? </t>
    </r>
    <r>
      <rPr>
        <sz val="8"/>
        <color indexed="8"/>
        <rFont val="Verdana"/>
        <family val="2"/>
      </rPr>
      <t xml:space="preserve">
Sim. Atendendo a que estas ‘licenças’ são consideradas como exercício efectivo de funções, os docentes que se encontrem nesta situação deverão ser contabilizados.
Ao nível dos Quadro 1.15 ‘Modalidades de Horário’, estes docentes poderão ser incluídos na linha 1.15.1 ‘ Horário rígido’.</t>
    </r>
  </si>
  <si>
    <r>
      <rPr>
        <b/>
        <sz val="8"/>
        <color indexed="8"/>
        <rFont val="Verdana"/>
        <family val="2"/>
      </rPr>
      <t xml:space="preserve">Como devem ser contabilizados os docentes que, tendo celebrado um contrato com uma determinada escola, foram colocados em mobilidade noutro estabelecimento na mesma data? </t>
    </r>
    <r>
      <rPr>
        <sz val="8"/>
        <color indexed="8"/>
        <rFont val="Verdana"/>
        <family val="2"/>
      </rPr>
      <t xml:space="preserve">
Nestas situações, os docentes devem ser contabilizados no Quadro 1.9. ‘Admissões’ e, em simultâneo, no Quadro 1.10. ‘Saídas’. Relativamente ao motivo, os docentes devem ser contabilizados, no Quadro 1.12., na linha 1.12.5. ‘Outros’, com a indicação no respectivo campo das anotações (“Mobilidade para a escola…”).</t>
    </r>
  </si>
  <si>
    <r>
      <rPr>
        <b/>
        <sz val="8"/>
        <color indexed="8"/>
        <rFont val="Verdana"/>
        <family val="2"/>
      </rPr>
      <t>No caso de um docente que se encontre destacado noutro serviço ou estabelecimento, em que balanço social deverão ser registados os encargos com as remunerações?</t>
    </r>
    <r>
      <rPr>
        <sz val="8"/>
        <color indexed="8"/>
        <rFont val="Verdana"/>
        <family val="2"/>
      </rPr>
      <t xml:space="preserve">
Os encargos com os docentes destacados noutros serviços ou estabelecimentos deverão ser contabilizados no estabelecimento de origem, uma vez que é este orçamento que está a assumir a despesa.</t>
    </r>
  </si>
  <si>
    <r>
      <rPr>
        <b/>
        <sz val="8"/>
        <color indexed="8"/>
        <rFont val="Verdana"/>
        <family val="2"/>
      </rPr>
      <t>Em que linha devem ser considerados os trabalhadores que transitaram para o regime de contrato de trabalho em funções públicas?</t>
    </r>
    <r>
      <rPr>
        <sz val="8"/>
        <color indexed="8"/>
        <rFont val="Verdana"/>
        <family val="2"/>
      </rPr>
      <t xml:space="preserve">
Os trabalhadores com contrato de trabalho em funções públicas devem ser contados na linha 1.1.2 ‘Contrato por tempo indeterminado’.
Em relação aos trabalhadores que mantiveram o regime de nomeação, como os inspectores, deverão ser contabilizados na linha 1.1.1 ‘Nomeação’.</t>
    </r>
  </si>
  <si>
    <r>
      <rPr>
        <b/>
        <sz val="8"/>
        <color indexed="8"/>
        <rFont val="Verdana"/>
        <family val="2"/>
      </rPr>
      <t>Em que linha devem ser contabilizados os trabalhadores pertencentes a outros serviços e que se encontrem em exercício de funções no nosso serviço ao abrigo de um instrumento de mobilidade (ex: destacamento, requisição, mobilidade interna, etc.)?</t>
    </r>
    <r>
      <rPr>
        <sz val="8"/>
        <color indexed="8"/>
        <rFont val="Verdana"/>
        <family val="2"/>
      </rPr>
      <t xml:space="preserve">
Os trabalhadores em mobilidade no serviço deverão ser introduzidos na linha 1.1.1 ‘ Nomeação’ ou 1.1.2 ‘Contrato por tempo indeterminado’, de acordo com o respetivo vínculo de origem que detenham.</t>
    </r>
  </si>
  <si>
    <r>
      <rPr>
        <b/>
        <sz val="8"/>
        <color indexed="8"/>
        <rFont val="Verdana"/>
        <family val="2"/>
      </rPr>
      <t>E em que coluna devem ser contados os trabalhadores pertencentes a outros serviços e que se encontrem no nosso serviço em mobilidade interna intercarreiras?</t>
    </r>
    <r>
      <rPr>
        <sz val="8"/>
        <color indexed="8"/>
        <rFont val="Verdana"/>
        <family val="2"/>
      </rPr>
      <t xml:space="preserve">
Os trabalhadores em mobilidade interna intercarreiras no serviço deverão ser introduzidos na coluna de acordo com as funções que estão a desempenhar. Por exemplo, um assistente operacional em mobilidade interna intercarreiras como assistente técnico deverá ser contado na coluna ‘Assistente Técnico’.</t>
    </r>
  </si>
  <si>
    <r>
      <t xml:space="preserve">Como deverá ser contabilizado o horário dos membros dos órgãos de gestão (Directores, Presidentes, Vice-Presidentes ou Adjuntos), que exerçam também funções docentes?
</t>
    </r>
    <r>
      <rPr>
        <sz val="8"/>
        <color indexed="8"/>
        <rFont val="Verdana"/>
        <family val="2"/>
      </rPr>
      <t>Nestas circunstâncias, estes docentes deverão ser contabilizados como tendo 1.15.1 ‘Horário rígido’, na coluna do pessoal ‘Dirigente’.</t>
    </r>
  </si>
  <si>
    <r>
      <rPr>
        <b/>
        <sz val="8"/>
        <color indexed="8"/>
        <rFont val="Verdana"/>
        <family val="2"/>
      </rPr>
      <t>De que forma devem ser contados os anteriores ‘horários de trabalho desfasados’?</t>
    </r>
    <r>
      <rPr>
        <sz val="8"/>
        <color indexed="8"/>
        <rFont val="Verdana"/>
        <family val="2"/>
      </rPr>
      <t xml:space="preserve">
Atendendo a que este tipo de horário não se encontra previsto na Lei n.º 59/2008 ou no Acordo Colectivo de Trabalho n º 1/2009, este horário deve ser considerado na linha 1.15.1 ‘Horário rígido’.</t>
    </r>
  </si>
  <si>
    <r>
      <t xml:space="preserve">De que forma deverão ser contabilizados os dias de ausência por motivo de gravidez de risco?
</t>
    </r>
    <r>
      <rPr>
        <sz val="8"/>
        <color indexed="8"/>
        <rFont val="Verdana"/>
        <family val="2"/>
      </rPr>
      <t>Os dias de ausência decorrentes de gravidez de risco deverão ser registados na linha 1.17.2 ‘Maternidade / Paternidade’.</t>
    </r>
  </si>
  <si>
    <r>
      <rPr>
        <b/>
        <sz val="8"/>
        <color indexed="8"/>
        <rFont val="Verdana"/>
        <family val="2"/>
      </rPr>
      <t>Onde devem ser incluídos os dias de ausência para tratamento ambulatório, realização de consultas médicas e exames complementares de diagnóstico?</t>
    </r>
    <r>
      <rPr>
        <sz val="8"/>
        <color indexed="8"/>
        <rFont val="Verdana"/>
        <family val="2"/>
      </rPr>
      <t xml:space="preserve">
Estes dias devem ser registados na linha 1.17.5 ‘Doença’ quando se trate de tratamentos do próprio trabalhador, ou na linha 1.17.7 ‘Assistência a familiares’ quando se trate tratamentos do cônjuge, ascendentes, descendentes e equiparados.</t>
    </r>
  </si>
  <si>
    <r>
      <rPr>
        <b/>
        <sz val="8"/>
        <color indexed="8"/>
        <rFont val="Verdana"/>
        <family val="2"/>
      </rPr>
      <t>Em que linha do quadro 1.17 ‘Ausências ao trabalho’ devem ser contados os dias de licença parental inicial exclusiva do pai (5+5 dias obrigatórios e 10 dias facultativos)?</t>
    </r>
    <r>
      <rPr>
        <sz val="8"/>
        <color indexed="8"/>
        <rFont val="Verdana"/>
        <family val="2"/>
      </rPr>
      <t xml:space="preserve">
Estes dias deverão ser introduzidos na linha 1.17.2 ‘Maternidade / parentalidade’.
De igual forma, caso o pai goze dias de licença parental inicial partilhada, estas ausências deverão ser registadas na linha 1.17.2 ‘Maternidade / parentalidade’, deixando-se de utilizar a linha 1.17.3 para qualquer efeito.</t>
    </r>
  </si>
  <si>
    <r>
      <t xml:space="preserve">Os encargos com os subsídios de parentalidade devem ser incluídos no mapa 2. ‘Encargos com pessoal’ ou mapa 5. ‘Prestações Sociais’?
</t>
    </r>
    <r>
      <rPr>
        <sz val="8"/>
        <color indexed="8"/>
        <rFont val="Verdana"/>
        <family val="2"/>
      </rPr>
      <t>Estes encargos podem ser colocados no mapa 5. ‘Prestações Sociais’ na linha 5.8 ‘Outros’.</t>
    </r>
  </si>
  <si>
    <r>
      <rPr>
        <b/>
        <sz val="8"/>
        <color indexed="8"/>
        <rFont val="Verdana"/>
        <family val="2"/>
      </rPr>
      <t xml:space="preserve">Onde contabilizar as remunerações auferidas pelos trabalhadores na doença? </t>
    </r>
    <r>
      <rPr>
        <sz val="8"/>
        <color indexed="8"/>
        <rFont val="Verdana"/>
        <family val="2"/>
      </rPr>
      <t xml:space="preserve">
Neste caso importa distinguir entre os trabalhadores abrangidos pelo regime convergente e aqueles abrangidos pelo regime geral da segurança social. Em, relação aos trabalhadores do regime convergente, que continuam a auferir a remuneração, os montantes devem ser incluídos no mapa 2. ‘Encargos com pessoal’, na linha 2.1 ‘Remuneração base’. Em relação aos trabalhadores do regime geral da segurança social, os valores não deverão ser incluídos no balanço social por não constituírem encargos do serviço / estabelecimento.</t>
    </r>
  </si>
  <si>
    <r>
      <rPr>
        <b/>
        <sz val="8"/>
        <color indexed="8"/>
        <rFont val="Verdana"/>
        <family val="2"/>
      </rPr>
      <t xml:space="preserve">Em que quadro contar os subsídios por assistência a filho menor? </t>
    </r>
    <r>
      <rPr>
        <sz val="8"/>
        <color indexed="8"/>
        <rFont val="Verdana"/>
        <family val="2"/>
      </rPr>
      <t xml:space="preserve">
Estes montantes devem ser contabilizados no mapa 5. ‘Prestações Sociais’ na linha 5.8 ‘Outros’. Em relação aos trabalhadores do regime geral da segurança social, os valores não deverão ser incluídos no balanço social por não constituírem encargos do serviço / estabelecimento.</t>
    </r>
  </si>
  <si>
    <r>
      <t xml:space="preserve">Em que ponto deverão ser incluídos os montantes referentes à protecção na Parentalidade?
</t>
    </r>
    <r>
      <rPr>
        <sz val="8"/>
        <color indexed="8"/>
        <rFont val="Verdana"/>
        <family val="2"/>
      </rPr>
      <t>Os valores referentes à protecção na parentalidade dos trabalhadores no regime de protecção social convergente, deverão ser incluídos no quadro 5. ‘Prestações Sociais’, na linha 5.8 ‘Outras’, com a respectiva descriminação no campo destinado às anotações. 
Os valores relativos aos trabalhadores do regime geral de segurança social não deverão ser incluídos no balanço social por não constituírem encargos do serviço / estabelecimento.</t>
    </r>
  </si>
  <si>
    <r>
      <t xml:space="preserve">No quadro 8. ‘Cobertura dos mapas de pessoal’, devem ser incluídos os trabalhadores ao abrigo de programas do Instituto do Emprego e prestadores de serviços?
</t>
    </r>
    <r>
      <rPr>
        <sz val="8"/>
        <color indexed="8"/>
        <rFont val="Verdana"/>
        <family val="2"/>
      </rPr>
      <t>Estes trabalhadores não deverão ser incluídos neste quadro, atendendo a que não se encontram previstos nos mapas de pessoal.</t>
    </r>
  </si>
  <si>
    <t xml:space="preserve">O que se entende por “lugares previstos” e “lugares preenchidos”?
</t>
  </si>
  <si>
    <t>Nos estabelecimentos de infância, escolas básicas e secundárias e serviços considerar os lugares previstos no mapa de pessoal aprovado pelo Secretário Regional;
Nas escolas do 1.º ciclo com ou sem unidades de educação pré-escolar contar apenas n.º total de trabalhadores afetos ao estabelecimento (descontar as mobilidades para dentro).</t>
  </si>
  <si>
    <r>
      <rPr>
        <b/>
        <sz val="8"/>
        <rFont val="Verdana"/>
        <family val="2"/>
      </rPr>
      <t>Em que linha do quadro 1.17 ‘Ausências ao trabalho’ devem ser contabilizadas as faltas para assistência a filhos menores?</t>
    </r>
    <r>
      <rPr>
        <sz val="8"/>
        <rFont val="Verdana"/>
        <family val="2"/>
      </rPr>
      <t xml:space="preserve">
Estes dias deverão ser introduzidos na linha 1.17.7 ‘Assistência a familiares’.</t>
    </r>
  </si>
  <si>
    <r>
      <rPr>
        <b/>
        <sz val="8"/>
        <color indexed="8"/>
        <rFont val="Verdana"/>
        <family val="2"/>
      </rPr>
      <t xml:space="preserve">De que forma devem ser considerados os docentes que possuam uma acumulação ou um contrato para exercer funções em mais do que uma escola? </t>
    </r>
    <r>
      <rPr>
        <sz val="8"/>
        <color indexed="8"/>
        <rFont val="Verdana"/>
        <family val="2"/>
      </rPr>
      <t xml:space="preserve">
Os docentes com acumulações ou que exerçam funções em duas escolas devem ser contabilizados na escola em que tenham a maior carga horária que, em princípio, será aquela à qual o docente está vinculado.</t>
    </r>
  </si>
  <si>
    <r>
      <rPr>
        <b/>
        <sz val="8"/>
        <color indexed="8"/>
        <rFont val="Verdana"/>
        <family val="2"/>
      </rPr>
      <t>Onde devem ser enquadrados as contribuições da entidade empregadora para a Caixa Geral de Aposentações ou Segurança Social?</t>
    </r>
    <r>
      <rPr>
        <sz val="8"/>
        <color indexed="8"/>
        <rFont val="Verdana"/>
        <family val="2"/>
      </rPr>
      <t xml:space="preserve">
Estes encargos devem ser introduzidos no mapa 2. ‘Encargos com pessoal’, na linha 2.16 ‘Outros’ com a respectiva descriminação no campo das observações.
</t>
    </r>
  </si>
  <si>
    <t>Quadro 5. - PRESTAÇÕES SOCIAIS</t>
  </si>
  <si>
    <r>
      <rPr>
        <b/>
        <sz val="8"/>
        <color indexed="8"/>
        <rFont val="Verdana"/>
        <family val="2"/>
      </rPr>
      <t>Em que linha do Quadro 1. devem ser considerados os docentes?</t>
    </r>
    <r>
      <rPr>
        <sz val="8"/>
        <color indexed="8"/>
        <rFont val="Verdana"/>
        <family val="2"/>
      </rPr>
      <t xml:space="preserve">
Os docentes com lugar de quadro (QE e QZP) devem ser considerados na linha 1.1.1 ‘Contrato de trabalho por tempo indeterminado’ atendendo a que já foi formalizada a transição para o regime de contrato de trabalho em funções públicas. 
Em relação aos docentes com contrato a termo resolutivo devem ser considerados na linha 1.1.3 ‘Contrato a termo resolutivo, certo ou incerto’. </t>
    </r>
  </si>
  <si>
    <r>
      <t xml:space="preserve">Qual a data a considerar no caso das aposentações? A data da publicação no diário da república ou a data em que o trabalhador se desliga do serviço?
</t>
    </r>
    <r>
      <rPr>
        <sz val="8"/>
        <color indexed="8"/>
        <rFont val="Verdana"/>
        <family val="2"/>
      </rPr>
      <t>Deverão considerar a data em que o trabalhador se desliga do serviço (por exemplo a data em que completa os 70 anos). Assim, se o trabalhador se desligou do serviço em dezembro, mas a publicação só ocorreu em janeiro, deve ser contabilizado como uma saída no balanço social do ano em que se desligou do serviço.</t>
    </r>
  </si>
  <si>
    <r>
      <rPr>
        <b/>
        <sz val="8"/>
        <color indexed="8"/>
        <rFont val="Verdana"/>
        <family val="2"/>
      </rPr>
      <t>Deverão ser contabilizados no balanço social dos estabelecimentos de educação e ensino, os docentes especializados que transitaram para as escolas?</t>
    </r>
    <r>
      <rPr>
        <sz val="8"/>
        <color indexed="8"/>
        <rFont val="Verdana"/>
        <family val="2"/>
      </rPr>
      <t xml:space="preserve">
Sim, os docentes dos serviços técnicos da Direcção Regional de Educação que transitaram para as escolas, bem como aqueles que se encontram em regime de mobilidade, deverão ser contabilizados no balanço social da respetiva escola.
Os docentes que não têm mobilidade formalizada, mas que prestam serviço em vários estabelecimentos (por exemplo, em estabelecimentos e instituições privadas), serão contabilizados no balanço social da Direção Regional de Educação.</t>
    </r>
  </si>
  <si>
    <r>
      <rPr>
        <b/>
        <sz val="8"/>
        <rFont val="Verdana"/>
        <family val="2"/>
      </rPr>
      <t>Devem ser contabilizados os períodos de ausência devido a licenças sem vencimento?</t>
    </r>
    <r>
      <rPr>
        <sz val="8"/>
        <rFont val="Verdana"/>
        <family val="2"/>
      </rPr>
      <t xml:space="preserve">
Estes dias apenas devem ser contabilizados caso o trabalhador tenha sido considerado no quadro 1 'Recursos Humanos', ou seja, nas situações de regresso durante o ano em análise. </t>
    </r>
  </si>
  <si>
    <t>1.1.7</t>
  </si>
  <si>
    <t xml:space="preserve"> 1.1.8</t>
  </si>
  <si>
    <t>1.1.9</t>
  </si>
  <si>
    <t>1.1.10</t>
  </si>
  <si>
    <t>Total de efectivos (ano anterior):</t>
  </si>
  <si>
    <t>Nomeação (ano anterior)</t>
  </si>
  <si>
    <t>Contrato por tempo indeterminado (ano anterior)</t>
  </si>
  <si>
    <t>Contrato a termo resolutivo, certo ou incerto (ano anterior)</t>
  </si>
  <si>
    <t>Outros (ano anterior)</t>
  </si>
  <si>
    <t xml:space="preserve"> 1.1.8 e 1.1.9</t>
  </si>
  <si>
    <t>Dirigentes</t>
  </si>
  <si>
    <t>Técnicos Superiores</t>
  </si>
  <si>
    <t>Assistentes Técnicos</t>
  </si>
  <si>
    <t>Assistentes Operacionais</t>
  </si>
  <si>
    <t>Docentes</t>
  </si>
  <si>
    <t>Total de efectivos (valores esperados)</t>
  </si>
  <si>
    <t>Nomeação  (valores esperados)</t>
  </si>
  <si>
    <t>Contrato por tempo indeterminado + Contrato a termo resolutivo, certo ou incerto  (valores esperados)</t>
  </si>
  <si>
    <t>Outros  (valores esperados)</t>
  </si>
  <si>
    <t>Notas:</t>
  </si>
  <si>
    <r>
      <t xml:space="preserve">(1) </t>
    </r>
    <r>
      <rPr>
        <sz val="7"/>
        <rFont val="Verdana"/>
        <family val="2"/>
      </rPr>
      <t>Os valores introduzidos devem respeitar os mapas de pessoal, quadros de vinculação de escola e afetação em vigor para o ano em questão.</t>
    </r>
  </si>
  <si>
    <r>
      <t xml:space="preserve">Previstos </t>
    </r>
    <r>
      <rPr>
        <sz val="7"/>
        <color rgb="FFFF0000"/>
        <rFont val="Verdana"/>
        <family val="2"/>
      </rPr>
      <t>(1)</t>
    </r>
  </si>
  <si>
    <t>(Por favor indique um número de versão e data para cada envio atualizado do balanço)</t>
  </si>
  <si>
    <r>
      <t xml:space="preserve">Em que linha devem ser contados os trabalhadores não docentes que saíram por exoneração durante o ano?
</t>
    </r>
    <r>
      <rPr>
        <sz val="8"/>
        <color indexed="8"/>
        <rFont val="Verdana"/>
        <family val="2"/>
      </rPr>
      <t>Estes trabalhadores são contados na linha ‘1.10.2’ Com contrato.</t>
    </r>
  </si>
  <si>
    <r>
      <rPr>
        <b/>
        <vertAlign val="superscript"/>
        <sz val="8"/>
        <rFont val="Verdana"/>
        <family val="2"/>
      </rPr>
      <t>1</t>
    </r>
    <r>
      <rPr>
        <b/>
        <sz val="8"/>
        <rFont val="Verdana"/>
        <family val="2"/>
      </rPr>
      <t>Alterações face à versão anterior:</t>
    </r>
  </si>
  <si>
    <t>Foi corrigida a validação de preenchimento do mapa de recursos humanos referente ao ano anterior, que em determinadas versões do office indicava que o mapa tinha células por preencher, quando as mesmas estavam efetivamente todas preenchidas.</t>
  </si>
  <si>
    <t>BALANÇO SOCIAL 2015</t>
  </si>
  <si>
    <t>SECRETARIA REGIONAL DE EDUCAÇÃO</t>
  </si>
  <si>
    <t>DIREÇÃO REGIONAL DE INOVAÇÃO E GESTÃO</t>
  </si>
  <si>
    <t>(MAPAS DE RECOLHA v.3.2)</t>
  </si>
  <si>
    <r>
      <t xml:space="preserve"> Versão 3.2: 01-03-2016</t>
    </r>
    <r>
      <rPr>
        <vertAlign val="superscript"/>
        <sz val="9"/>
        <color theme="0" tint="-0.249977111117893"/>
        <rFont val="Verdana"/>
        <family val="2"/>
      </rPr>
      <t>1</t>
    </r>
  </si>
  <si>
    <r>
      <t xml:space="preserve">Todos os serviços e estabelecimentos de educação e ensino da Secretaria Regional de Educação devem preencher os mapas do balanço social?
</t>
    </r>
    <r>
      <rPr>
        <sz val="8"/>
        <color indexed="8"/>
        <rFont val="Verdana"/>
        <family val="2"/>
      </rPr>
      <t>Sim. Apesar da legislação apenas obrigar o preenchimento aos serviços e organismos com 50 ou mais trabalhadores, todos os serviços e estabelecimento de educação e ensino da rede pública deverão proceder ao preenchimento dos mapas do balanço social. Note-se que esta será a única forma de obter uma visão global dos recursos humanos da SRE, dada a existência de mapas de pessoal não docente por área escolar e quadros de zona pedagógica de pessoal docente.</t>
    </r>
  </si>
  <si>
    <r>
      <t xml:space="preserve">Para onde devem ser enviados os ficheiros preenchidos?
</t>
    </r>
    <r>
      <rPr>
        <sz val="8"/>
        <color indexed="8"/>
        <rFont val="Verdana"/>
        <family val="2"/>
      </rPr>
      <t>Os ficheiros, devidamente preenchidos, deverão ser enviados para o endereço de correio eletrónico da DRIG: drig.sre@madeira.gov.pt.</t>
    </r>
  </si>
  <si>
    <r>
      <rPr>
        <b/>
        <sz val="6.5"/>
        <color rgb="FFFF0000"/>
        <rFont val="Verdana"/>
        <family val="2"/>
      </rPr>
      <t>SIMULADOR</t>
    </r>
    <r>
      <rPr>
        <sz val="6.5"/>
        <color rgb="FFFF0000"/>
        <rFont val="Verdana"/>
        <family val="2"/>
      </rPr>
      <t xml:space="preserve"> - VALORES ESPERADOS PARA 2015, TENDO EM CONTA OS TRABALHADORES REGISTADOS NO ANO ANTERIOR, MENOS AS SAIDAS, MAIS AS ENTRADAS REGISTADAS NO ATUAL BALANÇO</t>
    </r>
  </si>
  <si>
    <t>Em caso de dúvidas no preenchimento poderá entrar em contacto com o respetivo técnico da Divisão de Apoio Técnico da Direção Regional de Inovação e Gestão, de acordo com a distribuição anexa ao ofício circular;</t>
  </si>
  <si>
    <t>Nota: Os lugares preenchidos são completados automaticamente consoante os dados introduzidos no mapa referente aos recursos humanos.</t>
  </si>
  <si>
    <t>ESCOLA BÁSICA E SECUNDÁRIA DO PORTO MONIZ</t>
  </si>
  <si>
    <t>ÂNGELA GREGÓRIO GONÇALVES PESTANA LIMA</t>
  </si>
  <si>
    <t>ebspmoniz@madeira-edu.pt</t>
  </si>
  <si>
    <t xml:space="preserve">Segurança Social  157.033,49€    Caixa Geral de Aposentações  191.771,12 </t>
  </si>
  <si>
    <t>5.8  Parentalidade.</t>
  </si>
  <si>
    <t>CTFPTI</t>
  </si>
  <si>
    <t>Confirmamos que não implicaram custos.</t>
  </si>
  <si>
    <t>Eleitos Locais/ Dispensa Mesa eleição de.</t>
  </si>
  <si>
    <t xml:space="preserve">   </t>
  </si>
  <si>
    <t>1.12.5 - Mobilidade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</si>
</sst>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
  </numFmts>
  <fonts count="50" x14ac:knownFonts="1">
    <font>
      <sz val="10"/>
      <name val="Arial"/>
    </font>
    <font>
      <sz val="11"/>
      <color theme="1"/>
      <name val="Calibri"/>
      <family val="2"/>
      <scheme val="minor"/>
    </font>
    <font>
      <sz val="10"/>
      <name val="Arial"/>
      <family val="2"/>
    </font>
    <font>
      <sz val="7"/>
      <name val="Verdana"/>
      <family val="2"/>
    </font>
    <font>
      <b/>
      <sz val="7"/>
      <name val="Verdana"/>
      <family val="2"/>
    </font>
    <font>
      <sz val="7"/>
      <color indexed="8"/>
      <name val="Verdana"/>
      <family val="2"/>
    </font>
    <font>
      <b/>
      <sz val="7"/>
      <color indexed="8"/>
      <name val="Verdana"/>
      <family val="2"/>
    </font>
    <font>
      <sz val="7"/>
      <color indexed="8"/>
      <name val="Arial"/>
      <family val="2"/>
    </font>
    <font>
      <b/>
      <sz val="7"/>
      <color indexed="10"/>
      <name val="Verdana"/>
      <family val="2"/>
    </font>
    <font>
      <sz val="8"/>
      <color indexed="8"/>
      <name val="Verdana"/>
      <family val="2"/>
    </font>
    <font>
      <u/>
      <sz val="7"/>
      <name val="Verdana"/>
      <family val="2"/>
    </font>
    <font>
      <sz val="7"/>
      <name val="Arial"/>
      <family val="2"/>
    </font>
    <font>
      <sz val="7"/>
      <color indexed="9"/>
      <name val="Verdana"/>
      <family val="2"/>
    </font>
    <font>
      <sz val="8"/>
      <name val="Verdana"/>
      <family val="2"/>
    </font>
    <font>
      <sz val="7"/>
      <color indexed="10"/>
      <name val="Verdana"/>
      <family val="2"/>
    </font>
    <font>
      <sz val="10"/>
      <name val="Verdana"/>
      <family val="2"/>
    </font>
    <font>
      <sz val="20"/>
      <name val="Verdana"/>
      <family val="2"/>
    </font>
    <font>
      <sz val="18"/>
      <name val="Verdana"/>
      <family val="2"/>
    </font>
    <font>
      <b/>
      <sz val="10"/>
      <name val="Verdana"/>
      <family val="2"/>
    </font>
    <font>
      <sz val="8"/>
      <name val="Arial"/>
      <family val="2"/>
    </font>
    <font>
      <sz val="7"/>
      <name val="Arial"/>
      <family val="2"/>
    </font>
    <font>
      <b/>
      <sz val="7"/>
      <color indexed="22"/>
      <name val="Verdana"/>
      <family val="2"/>
    </font>
    <font>
      <u/>
      <sz val="10"/>
      <color indexed="12"/>
      <name val="Arial"/>
      <family val="2"/>
    </font>
    <font>
      <sz val="10"/>
      <name val="Arial"/>
      <family val="2"/>
    </font>
    <font>
      <sz val="7"/>
      <color indexed="22"/>
      <name val="Arial"/>
      <family val="2"/>
    </font>
    <font>
      <sz val="10"/>
      <color indexed="22"/>
      <name val="Arial"/>
      <family val="2"/>
    </font>
    <font>
      <i/>
      <sz val="7"/>
      <color indexed="8"/>
      <name val="Verdana"/>
      <family val="2"/>
    </font>
    <font>
      <sz val="7"/>
      <color indexed="9"/>
      <name val="Arial"/>
      <family val="2"/>
    </font>
    <font>
      <sz val="10"/>
      <color indexed="9"/>
      <name val="Arial"/>
      <family val="2"/>
    </font>
    <font>
      <sz val="7"/>
      <color indexed="23"/>
      <name val="Verdana"/>
      <family val="2"/>
    </font>
    <font>
      <i/>
      <sz val="8"/>
      <color indexed="8"/>
      <name val="Verdana"/>
      <family val="2"/>
    </font>
    <font>
      <u/>
      <sz val="8"/>
      <color indexed="8"/>
      <name val="Verdana"/>
      <family val="2"/>
    </font>
    <font>
      <b/>
      <i/>
      <sz val="12"/>
      <color indexed="10"/>
      <name val="Wide Latin"/>
      <family val="1"/>
    </font>
    <font>
      <sz val="11"/>
      <color indexed="9"/>
      <name val="Arial Narrow"/>
      <family val="2"/>
    </font>
    <font>
      <b/>
      <sz val="8"/>
      <name val="Verdana"/>
      <family val="2"/>
    </font>
    <font>
      <b/>
      <vertAlign val="superscript"/>
      <sz val="9"/>
      <color indexed="10"/>
      <name val="Verdana"/>
      <family val="2"/>
    </font>
    <font>
      <sz val="7"/>
      <color rgb="FFFF0000"/>
      <name val="Verdana"/>
      <family val="2"/>
    </font>
    <font>
      <b/>
      <sz val="8"/>
      <color indexed="8"/>
      <name val="Verdana"/>
      <family val="2"/>
    </font>
    <font>
      <b/>
      <i/>
      <sz val="10"/>
      <color indexed="10"/>
      <name val="Verdana"/>
      <family val="2"/>
    </font>
    <font>
      <b/>
      <i/>
      <sz val="7"/>
      <name val="Century Gothic"/>
      <family val="2"/>
    </font>
    <font>
      <sz val="7"/>
      <color rgb="FFFF0000"/>
      <name val="Arial"/>
      <family val="2"/>
    </font>
    <font>
      <b/>
      <sz val="7"/>
      <color rgb="FFFF0000"/>
      <name val="Verdana"/>
      <family val="2"/>
    </font>
    <font>
      <sz val="7"/>
      <color theme="0"/>
      <name val="Verdana"/>
      <family val="2"/>
    </font>
    <font>
      <sz val="6.5"/>
      <color rgb="FFFF0000"/>
      <name val="Verdana"/>
      <family val="2"/>
    </font>
    <font>
      <b/>
      <sz val="6.5"/>
      <color rgb="FFFF0000"/>
      <name val="Verdana"/>
      <family val="2"/>
    </font>
    <font>
      <sz val="10"/>
      <color theme="0"/>
      <name val="Arial"/>
      <family val="2"/>
    </font>
    <font>
      <sz val="8"/>
      <color theme="0" tint="-0.249977111117893"/>
      <name val="Verdana"/>
      <family val="2"/>
    </font>
    <font>
      <vertAlign val="superscript"/>
      <sz val="9"/>
      <color theme="0" tint="-0.249977111117893"/>
      <name val="Verdana"/>
      <family val="2"/>
    </font>
    <font>
      <b/>
      <vertAlign val="superscript"/>
      <sz val="8"/>
      <name val="Verdana"/>
      <family val="2"/>
    </font>
    <font>
      <b/>
      <sz val="14"/>
      <name val="Verdana"/>
      <family val="2"/>
    </font>
  </fonts>
  <fills count="10">
    <fill>
      <patternFill patternType="none"/>
    </fill>
    <fill>
      <patternFill patternType="gray125"/>
    </fill>
    <fill>
      <patternFill patternType="solid">
        <fgColor indexed="58"/>
        <bgColor indexed="31"/>
      </patternFill>
    </fill>
    <fill>
      <patternFill patternType="solid">
        <fgColor indexed="58"/>
        <bgColor indexed="64"/>
      </patternFill>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rgb="FFEAEAEA"/>
        <bgColor indexed="64"/>
      </patternFill>
    </fill>
    <fill>
      <patternFill patternType="solid">
        <fgColor theme="4" tint="0.79998168889431442"/>
        <bgColor indexed="64"/>
      </patternFill>
    </fill>
    <fill>
      <patternFill patternType="solid">
        <fgColor theme="6"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dashed">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theme="1" tint="0.24994659260841701"/>
      </left>
      <right style="thin">
        <color theme="1" tint="0.24994659260841701"/>
      </right>
      <top style="medium">
        <color theme="1" tint="0.24994659260841701"/>
      </top>
      <bottom style="thin">
        <color theme="1" tint="0.24994659260841701"/>
      </bottom>
      <diagonal/>
    </border>
    <border>
      <left style="thin">
        <color theme="1" tint="0.24994659260841701"/>
      </left>
      <right style="medium">
        <color theme="1" tint="0.24994659260841701"/>
      </right>
      <top style="medium">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style="medium">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thin">
        <color theme="1" tint="0.24994659260841701"/>
      </right>
      <top style="thin">
        <color theme="1" tint="0.24994659260841701"/>
      </top>
      <bottom style="medium">
        <color theme="1" tint="0.24994659260841701"/>
      </bottom>
      <diagonal/>
    </border>
    <border>
      <left style="thin">
        <color theme="1" tint="0.24994659260841701"/>
      </left>
      <right style="medium">
        <color theme="1" tint="0.24994659260841701"/>
      </right>
      <top style="thin">
        <color theme="1" tint="0.24994659260841701"/>
      </top>
      <bottom style="medium">
        <color theme="1" tint="0.24994659260841701"/>
      </bottom>
      <diagonal/>
    </border>
    <border>
      <left/>
      <right style="thin">
        <color theme="1" tint="0.24994659260841701"/>
      </right>
      <top style="medium">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medium">
        <color theme="1" tint="0.24994659260841701"/>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right style="thin">
        <color theme="1" tint="0.24994659260841701"/>
      </right>
      <top/>
      <bottom/>
      <diagonal/>
    </border>
    <border>
      <left style="thin">
        <color theme="1" tint="0.24994659260841701"/>
      </left>
      <right style="medium">
        <color theme="1" tint="0.24994659260841701"/>
      </right>
      <top/>
      <bottom/>
      <diagonal/>
    </border>
    <border>
      <left/>
      <right style="thin">
        <color theme="1" tint="0.24994659260841701"/>
      </right>
      <top/>
      <bottom style="medium">
        <color theme="1" tint="0.24994659260841701"/>
      </bottom>
      <diagonal/>
    </border>
    <border>
      <left style="thin">
        <color theme="1" tint="0.24994659260841701"/>
      </left>
      <right style="medium">
        <color theme="1" tint="0.24994659260841701"/>
      </right>
      <top/>
      <bottom style="medium">
        <color theme="1" tint="0.24994659260841701"/>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dotted">
        <color indexed="64"/>
      </top>
      <bottom style="dotted">
        <color indexed="64"/>
      </bottom>
      <diagonal/>
    </border>
    <border>
      <left/>
      <right/>
      <top/>
      <bottom style="dotted">
        <color auto="1"/>
      </bottom>
      <diagonal/>
    </border>
    <border>
      <left/>
      <right/>
      <top style="medium">
        <color theme="1" tint="0.24994659260841701"/>
      </top>
      <bottom/>
      <diagonal/>
    </border>
  </borders>
  <cellStyleXfs count="5">
    <xf numFmtId="0" fontId="0" fillId="0" borderId="0"/>
    <xf numFmtId="0" fontId="22" fillId="0" borderId="0" applyNumberFormat="0" applyFill="0" applyBorder="0" applyAlignment="0" applyProtection="0">
      <alignment vertical="top"/>
      <protection locked="0"/>
    </xf>
    <xf numFmtId="9" fontId="2" fillId="0" borderId="0" applyFont="0" applyFill="0" applyBorder="0" applyAlignment="0" applyProtection="0"/>
    <xf numFmtId="0" fontId="1" fillId="0" borderId="0"/>
    <xf numFmtId="0" fontId="2" fillId="0" borderId="0"/>
  </cellStyleXfs>
  <cellXfs count="465">
    <xf numFmtId="0" fontId="0" fillId="0" borderId="0" xfId="0"/>
    <xf numFmtId="0" fontId="3" fillId="0" borderId="1" xfId="0" applyFont="1" applyBorder="1" applyAlignment="1" applyProtection="1">
      <alignment horizontal="center" vertical="center"/>
      <protection locked="0"/>
    </xf>
    <xf numFmtId="0" fontId="5" fillId="2" borderId="2" xfId="0" applyFont="1" applyFill="1" applyBorder="1" applyAlignment="1" applyProtection="1">
      <alignment horizontal="center" vertical="center" textRotation="90"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3" borderId="6"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164" fontId="3" fillId="0" borderId="3" xfId="0" applyNumberFormat="1"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4" fillId="0" borderId="0" xfId="0" applyFont="1" applyAlignment="1" applyProtection="1">
      <alignment vertical="center"/>
    </xf>
    <xf numFmtId="0" fontId="3" fillId="0" borderId="0" xfId="0" applyFont="1" applyBorder="1" applyAlignment="1" applyProtection="1">
      <alignment horizontal="left" vertical="center" indent="1"/>
    </xf>
    <xf numFmtId="0" fontId="3" fillId="0" borderId="0" xfId="0" applyFont="1" applyBorder="1" applyAlignment="1" applyProtection="1">
      <alignment horizontal="center" vertical="center"/>
    </xf>
    <xf numFmtId="0" fontId="3" fillId="0" borderId="0" xfId="0" applyFont="1" applyProtection="1"/>
    <xf numFmtId="0" fontId="0" fillId="0" borderId="0" xfId="0" applyProtection="1"/>
    <xf numFmtId="0" fontId="4" fillId="0" borderId="9" xfId="0" applyNumberFormat="1" applyFont="1" applyFill="1" applyBorder="1" applyAlignment="1" applyProtection="1">
      <alignment vertical="center"/>
    </xf>
    <xf numFmtId="0" fontId="3" fillId="0" borderId="9" xfId="0" applyNumberFormat="1" applyFont="1" applyBorder="1" applyProtection="1"/>
    <xf numFmtId="0" fontId="3" fillId="0" borderId="0" xfId="0" applyNumberFormat="1" applyFont="1" applyProtection="1"/>
    <xf numFmtId="0" fontId="12" fillId="0" borderId="9" xfId="0" applyNumberFormat="1" applyFont="1" applyBorder="1" applyProtection="1"/>
    <xf numFmtId="0" fontId="20" fillId="0" borderId="0" xfId="0" applyFont="1" applyProtection="1"/>
    <xf numFmtId="0" fontId="24" fillId="0" borderId="0" xfId="0" applyFont="1" applyProtection="1"/>
    <xf numFmtId="0" fontId="27" fillId="0" borderId="0" xfId="0" applyFont="1" applyProtection="1"/>
    <xf numFmtId="0" fontId="20" fillId="0" borderId="0" xfId="0" applyNumberFormat="1" applyFont="1" applyProtection="1"/>
    <xf numFmtId="0" fontId="21" fillId="0" borderId="10" xfId="0" applyNumberFormat="1" applyFont="1" applyBorder="1" applyAlignment="1" applyProtection="1">
      <alignment vertical="center"/>
    </xf>
    <xf numFmtId="0" fontId="12" fillId="0" borderId="10" xfId="0" applyNumberFormat="1" applyFont="1" applyBorder="1" applyAlignment="1" applyProtection="1">
      <alignment vertical="top"/>
    </xf>
    <xf numFmtId="0" fontId="12" fillId="0" borderId="10" xfId="0" applyNumberFormat="1" applyFont="1" applyBorder="1" applyAlignment="1" applyProtection="1"/>
    <xf numFmtId="0" fontId="20" fillId="0" borderId="10" xfId="0" applyNumberFormat="1" applyFont="1" applyBorder="1" applyProtection="1"/>
    <xf numFmtId="0" fontId="25" fillId="0" borderId="0" xfId="0" applyFont="1" applyProtection="1"/>
    <xf numFmtId="0" fontId="28" fillId="0" borderId="0" xfId="0" applyFont="1" applyProtection="1"/>
    <xf numFmtId="0" fontId="23" fillId="0" borderId="0" xfId="0" applyFont="1" applyProtection="1"/>
    <xf numFmtId="0" fontId="15" fillId="3" borderId="0" xfId="0" applyFont="1" applyFill="1" applyBorder="1" applyProtection="1"/>
    <xf numFmtId="0" fontId="16" fillId="3" borderId="0" xfId="0" applyFont="1" applyFill="1" applyBorder="1" applyProtection="1"/>
    <xf numFmtId="0" fontId="13" fillId="3" borderId="0" xfId="0" applyFont="1" applyFill="1" applyBorder="1" applyAlignment="1" applyProtection="1">
      <alignment horizontal="left"/>
    </xf>
    <xf numFmtId="0" fontId="13" fillId="3" borderId="0" xfId="0" applyFont="1" applyFill="1" applyBorder="1" applyAlignment="1" applyProtection="1">
      <alignment horizontal="center"/>
    </xf>
    <xf numFmtId="0" fontId="15" fillId="0" borderId="0" xfId="0" applyFont="1" applyProtection="1"/>
    <xf numFmtId="0" fontId="15" fillId="3" borderId="11" xfId="0" applyFont="1" applyFill="1" applyBorder="1" applyProtection="1"/>
    <xf numFmtId="0" fontId="15" fillId="3" borderId="12" xfId="0" applyFont="1" applyFill="1" applyBorder="1" applyProtection="1"/>
    <xf numFmtId="0" fontId="15" fillId="3" borderId="13" xfId="0" applyFont="1" applyFill="1" applyBorder="1" applyProtection="1"/>
    <xf numFmtId="0" fontId="15" fillId="3" borderId="14" xfId="0" applyFont="1" applyFill="1" applyBorder="1" applyProtection="1"/>
    <xf numFmtId="0" fontId="15" fillId="3" borderId="15" xfId="0" applyFont="1" applyFill="1" applyBorder="1" applyProtection="1"/>
    <xf numFmtId="0" fontId="15" fillId="3" borderId="16" xfId="0" applyFont="1" applyFill="1" applyBorder="1" applyProtection="1"/>
    <xf numFmtId="0" fontId="15" fillId="3" borderId="17" xfId="0" applyFont="1" applyFill="1" applyBorder="1" applyProtection="1"/>
    <xf numFmtId="0" fontId="15" fillId="3" borderId="18" xfId="0" applyFont="1" applyFill="1" applyBorder="1" applyProtection="1"/>
    <xf numFmtId="0" fontId="15" fillId="0" borderId="0" xfId="0" applyFont="1" applyBorder="1" applyProtection="1"/>
    <xf numFmtId="0" fontId="14" fillId="0" borderId="0" xfId="0" applyFont="1" applyProtection="1"/>
    <xf numFmtId="0" fontId="3" fillId="0" borderId="1" xfId="0" applyFont="1" applyFill="1" applyBorder="1" applyAlignment="1" applyProtection="1">
      <alignment horizontal="center" vertical="center"/>
      <protection locked="0"/>
    </xf>
    <xf numFmtId="0" fontId="14" fillId="0" borderId="10" xfId="0" applyNumberFormat="1" applyFont="1" applyBorder="1" applyAlignment="1" applyProtection="1">
      <alignment vertical="top"/>
    </xf>
    <xf numFmtId="0" fontId="13" fillId="0" borderId="0" xfId="0" applyFont="1" applyProtection="1"/>
    <xf numFmtId="0" fontId="4" fillId="3" borderId="19"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0" borderId="20" xfId="0" applyFont="1" applyBorder="1" applyAlignment="1" applyProtection="1">
      <alignment horizontal="center" vertical="center"/>
    </xf>
    <xf numFmtId="0" fontId="3" fillId="0" borderId="1" xfId="0" applyFont="1" applyBorder="1" applyAlignment="1" applyProtection="1">
      <alignment horizontal="left" vertical="center" indent="1"/>
    </xf>
    <xf numFmtId="0" fontId="3" fillId="0" borderId="1" xfId="0" applyFont="1" applyBorder="1" applyAlignment="1" applyProtection="1">
      <alignment horizontal="center" vertical="center"/>
    </xf>
    <xf numFmtId="9" fontId="3" fillId="3" borderId="3" xfId="2"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0" xfId="0" applyFont="1" applyProtection="1"/>
    <xf numFmtId="0" fontId="3" fillId="3" borderId="21" xfId="0" applyFont="1" applyFill="1" applyBorder="1" applyAlignment="1" applyProtection="1">
      <alignment horizontal="center" vertical="center"/>
    </xf>
    <xf numFmtId="0" fontId="3" fillId="3" borderId="6" xfId="0" applyFont="1" applyFill="1" applyBorder="1" applyAlignment="1" applyProtection="1">
      <alignment horizontal="left" vertical="center" indent="1"/>
    </xf>
    <xf numFmtId="9" fontId="3" fillId="3" borderId="4" xfId="2" applyFont="1" applyFill="1" applyBorder="1" applyAlignment="1" applyProtection="1">
      <alignment horizontal="center" vertical="center"/>
    </xf>
    <xf numFmtId="0" fontId="6" fillId="4" borderId="0" xfId="0" applyFont="1" applyFill="1" applyAlignment="1" applyProtection="1">
      <alignment horizontal="left" vertical="center"/>
    </xf>
    <xf numFmtId="0" fontId="5" fillId="4" borderId="0" xfId="0" applyFont="1" applyFill="1" applyAlignment="1" applyProtection="1">
      <alignment vertical="center"/>
    </xf>
    <xf numFmtId="0" fontId="5" fillId="4" borderId="0" xfId="0" applyFont="1" applyFill="1" applyAlignment="1" applyProtection="1">
      <alignment horizontal="center"/>
    </xf>
    <xf numFmtId="0" fontId="5" fillId="4" borderId="0" xfId="0" applyFont="1" applyFill="1" applyProtection="1"/>
    <xf numFmtId="0" fontId="12" fillId="4" borderId="0" xfId="0" applyFont="1" applyFill="1" applyProtection="1"/>
    <xf numFmtId="0" fontId="5" fillId="4" borderId="0" xfId="0" applyFont="1" applyFill="1" applyBorder="1" applyAlignment="1" applyProtection="1">
      <alignment horizontal="center"/>
    </xf>
    <xf numFmtId="0" fontId="7" fillId="0" borderId="0" xfId="0" applyFont="1" applyBorder="1" applyAlignment="1" applyProtection="1">
      <alignment horizontal="center"/>
    </xf>
    <xf numFmtId="0" fontId="5" fillId="4" borderId="0" xfId="0" applyFont="1" applyFill="1" applyBorder="1" applyProtection="1"/>
    <xf numFmtId="0" fontId="8" fillId="0" borderId="0" xfId="0" applyFont="1" applyFill="1" applyAlignment="1" applyProtection="1">
      <alignment vertical="center" wrapText="1"/>
    </xf>
    <xf numFmtId="0" fontId="8" fillId="0" borderId="0" xfId="0" applyFont="1" applyFill="1" applyAlignment="1" applyProtection="1">
      <alignment vertical="distributed" wrapText="1"/>
    </xf>
    <xf numFmtId="0" fontId="7" fillId="0" borderId="0" xfId="0" applyFont="1" applyFill="1" applyBorder="1" applyAlignment="1" applyProtection="1">
      <alignment horizontal="center"/>
    </xf>
    <xf numFmtId="0" fontId="3" fillId="0" borderId="0" xfId="0" applyFont="1" applyFill="1" applyProtection="1"/>
    <xf numFmtId="0" fontId="3" fillId="0" borderId="0" xfId="0" applyFont="1" applyFill="1" applyBorder="1" applyAlignment="1" applyProtection="1">
      <alignment vertical="top" wrapText="1"/>
    </xf>
    <xf numFmtId="0" fontId="4" fillId="3" borderId="22" xfId="0" applyFont="1" applyFill="1" applyBorder="1" applyAlignment="1" applyProtection="1">
      <alignment horizontal="center" vertical="center"/>
    </xf>
    <xf numFmtId="0" fontId="3" fillId="2" borderId="2" xfId="0" applyFont="1" applyFill="1" applyBorder="1" applyAlignment="1" applyProtection="1">
      <alignment horizontal="center" vertical="center" textRotation="90" wrapText="1"/>
    </xf>
    <xf numFmtId="0" fontId="3" fillId="2" borderId="23" xfId="0" applyFont="1" applyFill="1" applyBorder="1" applyAlignment="1" applyProtection="1">
      <alignment horizontal="center" vertical="center" textRotation="90" wrapText="1"/>
    </xf>
    <xf numFmtId="0" fontId="3" fillId="0" borderId="1" xfId="0" applyFont="1" applyBorder="1" applyAlignment="1" applyProtection="1">
      <alignment horizontal="left" vertical="center" wrapText="1" indent="1"/>
    </xf>
    <xf numFmtId="0" fontId="12" fillId="0" borderId="0" xfId="0" applyFont="1" applyAlignment="1" applyProtection="1">
      <alignment vertical="center"/>
    </xf>
    <xf numFmtId="0" fontId="14" fillId="0" borderId="0" xfId="0" applyFont="1" applyAlignment="1" applyProtection="1">
      <alignment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12" fillId="0" borderId="0" xfId="0" applyFont="1" applyAlignment="1" applyProtection="1">
      <alignment horizontal="center"/>
    </xf>
    <xf numFmtId="0" fontId="3" fillId="0" borderId="24" xfId="0" applyFont="1" applyBorder="1" applyAlignment="1" applyProtection="1">
      <alignment horizontal="left" vertical="center" indent="1"/>
    </xf>
    <xf numFmtId="0" fontId="3" fillId="0" borderId="25" xfId="0" applyFont="1" applyBorder="1" applyAlignment="1" applyProtection="1">
      <alignment horizontal="left" vertical="center" indent="1"/>
    </xf>
    <xf numFmtId="0" fontId="3" fillId="0" borderId="0" xfId="0" applyFont="1" applyAlignment="1" applyProtection="1">
      <alignment horizontal="center"/>
    </xf>
    <xf numFmtId="0" fontId="3" fillId="0" borderId="24" xfId="0" applyFont="1" applyFill="1" applyBorder="1" applyAlignment="1" applyProtection="1">
      <alignment horizontal="left" vertical="center" indent="1"/>
    </xf>
    <xf numFmtId="0" fontId="4" fillId="3" borderId="27" xfId="0"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0" borderId="28" xfId="0" applyFont="1" applyBorder="1" applyAlignment="1" applyProtection="1">
      <alignment horizontal="center" vertical="center"/>
    </xf>
    <xf numFmtId="0" fontId="4" fillId="3" borderId="27" xfId="0" applyFont="1" applyFill="1" applyBorder="1" applyAlignment="1" applyProtection="1">
      <alignment horizontal="left" vertical="center" indent="1"/>
    </xf>
    <xf numFmtId="164" fontId="3" fillId="3" borderId="23" xfId="0" applyNumberFormat="1"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3" fillId="3" borderId="1" xfId="0" applyFont="1" applyFill="1" applyBorder="1" applyAlignment="1" applyProtection="1">
      <alignment horizontal="centerContinuous" vertical="center"/>
    </xf>
    <xf numFmtId="0" fontId="3" fillId="3" borderId="29" xfId="0" applyFont="1" applyFill="1" applyBorder="1" applyAlignment="1" applyProtection="1">
      <alignment horizontal="centerContinuous"/>
    </xf>
    <xf numFmtId="0" fontId="3" fillId="3" borderId="30" xfId="0" applyFont="1" applyFill="1" applyBorder="1" applyAlignment="1" applyProtection="1">
      <alignment horizontal="centerContinuous"/>
    </xf>
    <xf numFmtId="0" fontId="3" fillId="3" borderId="31" xfId="0" applyFont="1" applyFill="1" applyBorder="1" applyAlignment="1" applyProtection="1">
      <alignment horizontal="centerContinuous"/>
    </xf>
    <xf numFmtId="0" fontId="3" fillId="3" borderId="31" xfId="0" applyFont="1" applyFill="1" applyBorder="1" applyAlignment="1" applyProtection="1">
      <alignment horizontal="centerContinuous" vertical="center"/>
    </xf>
    <xf numFmtId="0" fontId="3" fillId="0" borderId="6" xfId="0" applyFont="1" applyBorder="1" applyAlignment="1" applyProtection="1">
      <alignment horizontal="left" vertical="center" indent="1"/>
    </xf>
    <xf numFmtId="0" fontId="4" fillId="0" borderId="20" xfId="0" applyFont="1" applyBorder="1" applyAlignment="1" applyProtection="1">
      <alignment horizontal="center" vertical="center"/>
    </xf>
    <xf numFmtId="0" fontId="4" fillId="3" borderId="1" xfId="0" applyFont="1" applyFill="1" applyBorder="1" applyAlignment="1" applyProtection="1">
      <alignment horizontal="left" vertical="center" indent="1"/>
    </xf>
    <xf numFmtId="0" fontId="4" fillId="3" borderId="20" xfId="0" applyFont="1" applyFill="1" applyBorder="1" applyAlignment="1" applyProtection="1">
      <alignment horizontal="center" vertical="center"/>
    </xf>
    <xf numFmtId="0" fontId="3" fillId="0" borderId="0" xfId="0" applyFont="1" applyBorder="1" applyProtection="1"/>
    <xf numFmtId="0" fontId="3" fillId="0" borderId="0" xfId="0" applyFont="1" applyBorder="1" applyAlignment="1" applyProtection="1">
      <alignment vertical="center"/>
    </xf>
    <xf numFmtId="0" fontId="4" fillId="3" borderId="32" xfId="0" applyFont="1" applyFill="1" applyBorder="1" applyAlignment="1" applyProtection="1">
      <alignment horizontal="center" vertical="center"/>
    </xf>
    <xf numFmtId="0" fontId="4" fillId="3" borderId="33" xfId="0" applyFont="1" applyFill="1" applyBorder="1" applyAlignment="1" applyProtection="1">
      <alignment horizontal="left" vertical="center" wrapText="1" indent="1"/>
    </xf>
    <xf numFmtId="0" fontId="4" fillId="3" borderId="2" xfId="0" applyFont="1" applyFill="1" applyBorder="1" applyAlignment="1" applyProtection="1">
      <alignment horizontal="center" vertical="center" wrapText="1"/>
    </xf>
    <xf numFmtId="0" fontId="3" fillId="3" borderId="2" xfId="0" applyFont="1" applyFill="1" applyBorder="1" applyAlignment="1" applyProtection="1">
      <alignment horizontal="center" vertical="center" wrapText="1"/>
    </xf>
    <xf numFmtId="0" fontId="3" fillId="3" borderId="23"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5" fillId="3" borderId="1"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3" fillId="0" borderId="1" xfId="0" applyFont="1" applyFill="1" applyBorder="1" applyAlignment="1" applyProtection="1">
      <alignment horizontal="left" vertical="center" wrapText="1" indent="1"/>
    </xf>
    <xf numFmtId="0" fontId="3" fillId="3" borderId="20" xfId="0" applyFont="1" applyFill="1" applyBorder="1" applyAlignment="1" applyProtection="1">
      <alignment horizontal="center" vertical="center"/>
    </xf>
    <xf numFmtId="164" fontId="3" fillId="3" borderId="3" xfId="0" applyNumberFormat="1" applyFont="1" applyFill="1" applyBorder="1" applyAlignment="1" applyProtection="1">
      <alignment horizontal="center" vertical="center"/>
    </xf>
    <xf numFmtId="0" fontId="3" fillId="0" borderId="6" xfId="0" applyFont="1" applyFill="1" applyBorder="1" applyAlignment="1" applyProtection="1">
      <alignment horizontal="left" vertical="center" indent="1"/>
    </xf>
    <xf numFmtId="0" fontId="3" fillId="0" borderId="34" xfId="0" applyFont="1" applyBorder="1" applyAlignment="1" applyProtection="1">
      <alignment horizontal="center" vertical="center"/>
    </xf>
    <xf numFmtId="0" fontId="3" fillId="3" borderId="35" xfId="0" applyFont="1" applyFill="1" applyBorder="1" applyAlignment="1" applyProtection="1">
      <alignment horizontal="center" vertical="center"/>
    </xf>
    <xf numFmtId="0" fontId="3" fillId="0" borderId="36" xfId="0" applyFont="1" applyBorder="1" applyAlignment="1" applyProtection="1">
      <alignment horizontal="center" vertical="center"/>
    </xf>
    <xf numFmtId="0" fontId="3" fillId="3" borderId="37" xfId="0" applyFont="1" applyFill="1" applyBorder="1" applyAlignment="1" applyProtection="1">
      <alignment horizontal="center" vertical="center"/>
    </xf>
    <xf numFmtId="0" fontId="3" fillId="3" borderId="38" xfId="0" applyFont="1" applyFill="1" applyBorder="1" applyAlignment="1" applyProtection="1">
      <alignment horizontal="center" vertical="center"/>
    </xf>
    <xf numFmtId="0" fontId="3" fillId="3" borderId="39" xfId="0" applyFont="1" applyFill="1" applyBorder="1" applyAlignment="1" applyProtection="1">
      <alignment horizontal="center" vertical="center"/>
    </xf>
    <xf numFmtId="0" fontId="3" fillId="3" borderId="40" xfId="0" applyFont="1" applyFill="1" applyBorder="1" applyAlignment="1" applyProtection="1">
      <alignment horizontal="center" vertical="center"/>
    </xf>
    <xf numFmtId="0" fontId="3" fillId="3" borderId="41" xfId="0" applyFont="1" applyFill="1" applyBorder="1" applyAlignment="1" applyProtection="1">
      <alignment horizontal="center" vertical="center"/>
    </xf>
    <xf numFmtId="0" fontId="3" fillId="3" borderId="34" xfId="0" applyFont="1" applyFill="1" applyBorder="1" applyAlignment="1" applyProtection="1">
      <alignment horizontal="center" vertical="center"/>
    </xf>
    <xf numFmtId="0" fontId="3" fillId="3" borderId="36" xfId="0" applyFont="1" applyFill="1" applyBorder="1" applyAlignment="1" applyProtection="1">
      <alignment horizontal="center" vertical="center"/>
    </xf>
    <xf numFmtId="0" fontId="33" fillId="0" borderId="0" xfId="0" applyFont="1" applyBorder="1" applyProtection="1"/>
    <xf numFmtId="0" fontId="8" fillId="0" borderId="0" xfId="0" applyFont="1" applyProtection="1"/>
    <xf numFmtId="0" fontId="4" fillId="3" borderId="27" xfId="0" applyFont="1" applyFill="1" applyBorder="1" applyAlignment="1" applyProtection="1">
      <alignment horizontal="centerContinuous" vertical="center" wrapText="1"/>
    </xf>
    <xf numFmtId="0" fontId="3" fillId="0" borderId="21" xfId="0" applyFont="1" applyFill="1" applyBorder="1" applyAlignment="1" applyProtection="1">
      <alignment horizontal="center" vertical="center"/>
    </xf>
    <xf numFmtId="0" fontId="3" fillId="0" borderId="42" xfId="0" applyFont="1" applyBorder="1" applyAlignment="1" applyProtection="1">
      <alignment horizontal="center"/>
    </xf>
    <xf numFmtId="0" fontId="3" fillId="0" borderId="26" xfId="0" applyFont="1" applyBorder="1" applyAlignment="1" applyProtection="1">
      <alignment horizontal="center"/>
    </xf>
    <xf numFmtId="0" fontId="5" fillId="4" borderId="0" xfId="0" applyFont="1" applyFill="1" applyAlignment="1" applyProtection="1">
      <alignment horizontal="center" vertical="center"/>
    </xf>
    <xf numFmtId="0" fontId="29" fillId="0" borderId="0" xfId="0" applyFont="1" applyAlignment="1" applyProtection="1">
      <alignment horizontal="left" vertical="center"/>
    </xf>
    <xf numFmtId="0" fontId="8" fillId="0" borderId="0" xfId="0" applyFont="1" applyFill="1" applyAlignment="1" applyProtection="1">
      <alignment vertical="top" wrapText="1"/>
    </xf>
    <xf numFmtId="0" fontId="3" fillId="3" borderId="2" xfId="0" applyFont="1" applyFill="1" applyBorder="1" applyAlignment="1" applyProtection="1">
      <alignment horizontal="center" vertical="center"/>
    </xf>
    <xf numFmtId="0" fontId="3" fillId="3" borderId="23" xfId="0" applyFont="1" applyFill="1" applyBorder="1" applyAlignment="1" applyProtection="1">
      <alignment horizontal="center" vertical="center"/>
    </xf>
    <xf numFmtId="0" fontId="5" fillId="0" borderId="0" xfId="0" applyFont="1" applyFill="1" applyProtection="1"/>
    <xf numFmtId="0" fontId="4" fillId="3" borderId="2" xfId="0" applyFont="1" applyFill="1" applyBorder="1" applyAlignment="1" applyProtection="1">
      <alignment horizontal="center" vertical="center"/>
    </xf>
    <xf numFmtId="0" fontId="3" fillId="0" borderId="5" xfId="0" applyFont="1" applyBorder="1" applyAlignment="1" applyProtection="1">
      <alignment horizontal="left" vertical="center" indent="1"/>
    </xf>
    <xf numFmtId="0" fontId="3" fillId="0" borderId="5" xfId="0" applyFont="1" applyBorder="1" applyAlignment="1" applyProtection="1">
      <alignment horizontal="center" vertical="center"/>
    </xf>
    <xf numFmtId="0" fontId="3" fillId="3" borderId="43"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8" fillId="0" borderId="0" xfId="0" applyFont="1" applyFill="1" applyBorder="1" applyAlignment="1" applyProtection="1">
      <alignment vertical="center" wrapText="1"/>
    </xf>
    <xf numFmtId="49" fontId="3" fillId="0" borderId="1"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0" fontId="3" fillId="3" borderId="5" xfId="0" applyFont="1" applyFill="1" applyBorder="1" applyAlignment="1" applyProtection="1">
      <alignment horizontal="center" vertical="center"/>
    </xf>
    <xf numFmtId="49" fontId="3" fillId="3" borderId="44" xfId="0" applyNumberFormat="1" applyFont="1" applyFill="1" applyBorder="1" applyAlignment="1" applyProtection="1">
      <alignment horizontal="center" vertical="center" wrapText="1"/>
    </xf>
    <xf numFmtId="0" fontId="10" fillId="3" borderId="12" xfId="0" applyFont="1" applyFill="1" applyBorder="1" applyAlignment="1" applyProtection="1">
      <alignment horizontal="centerContinuous" vertical="center" wrapText="1"/>
    </xf>
    <xf numFmtId="0" fontId="3" fillId="3" borderId="12" xfId="0" quotePrefix="1" applyFont="1" applyFill="1" applyBorder="1" applyAlignment="1" applyProtection="1">
      <alignment horizontal="centerContinuous" vertical="center"/>
    </xf>
    <xf numFmtId="0" fontId="3" fillId="3" borderId="12" xfId="0" applyFont="1" applyFill="1" applyBorder="1" applyAlignment="1" applyProtection="1">
      <alignment horizontal="centerContinuous"/>
    </xf>
    <xf numFmtId="0" fontId="3" fillId="3" borderId="12" xfId="0" quotePrefix="1" applyFont="1" applyFill="1" applyBorder="1" applyAlignment="1" applyProtection="1">
      <alignment vertical="center" wrapText="1"/>
    </xf>
    <xf numFmtId="0" fontId="3" fillId="3" borderId="12" xfId="0" applyFont="1" applyFill="1" applyBorder="1" applyProtection="1"/>
    <xf numFmtId="49" fontId="3" fillId="3" borderId="44" xfId="0" applyNumberFormat="1" applyFont="1" applyFill="1" applyBorder="1" applyAlignment="1" applyProtection="1">
      <alignment horizontal="right" vertical="center" indent="1"/>
    </xf>
    <xf numFmtId="1" fontId="3" fillId="3" borderId="23" xfId="0" applyNumberFormat="1" applyFont="1" applyFill="1" applyBorder="1" applyAlignment="1" applyProtection="1">
      <alignment horizontal="center" vertical="center"/>
    </xf>
    <xf numFmtId="49" fontId="3" fillId="3" borderId="0" xfId="0" applyNumberFormat="1" applyFont="1" applyFill="1" applyBorder="1" applyAlignment="1" applyProtection="1">
      <alignment vertical="center"/>
    </xf>
    <xf numFmtId="0" fontId="3" fillId="3" borderId="0" xfId="0" applyFont="1" applyFill="1" applyBorder="1" applyProtection="1"/>
    <xf numFmtId="49" fontId="3" fillId="3" borderId="0" xfId="0" applyNumberFormat="1" applyFont="1" applyFill="1" applyBorder="1" applyAlignment="1" applyProtection="1">
      <alignment horizontal="right" vertical="center" indent="1"/>
    </xf>
    <xf numFmtId="1" fontId="3" fillId="3" borderId="3" xfId="0" applyNumberFormat="1" applyFont="1" applyFill="1" applyBorder="1" applyAlignment="1" applyProtection="1">
      <alignment horizontal="center" vertical="center"/>
    </xf>
    <xf numFmtId="49" fontId="3" fillId="3" borderId="17" xfId="0" applyNumberFormat="1" applyFont="1" applyFill="1" applyBorder="1" applyAlignment="1" applyProtection="1">
      <alignment vertical="center"/>
    </xf>
    <xf numFmtId="0" fontId="3" fillId="3" borderId="17" xfId="0" applyFont="1" applyFill="1" applyBorder="1" applyProtection="1"/>
    <xf numFmtId="49" fontId="3" fillId="3" borderId="17" xfId="0" applyNumberFormat="1" applyFont="1" applyFill="1" applyBorder="1" applyAlignment="1" applyProtection="1">
      <alignment horizontal="right" vertical="center" indent="1"/>
    </xf>
    <xf numFmtId="1" fontId="3" fillId="3" borderId="4" xfId="0" applyNumberFormat="1" applyFont="1" applyFill="1" applyBorder="1" applyAlignment="1" applyProtection="1">
      <alignment horizontal="center" vertical="center"/>
    </xf>
    <xf numFmtId="49" fontId="3" fillId="0" borderId="0" xfId="0" applyNumberFormat="1" applyFont="1" applyProtection="1"/>
    <xf numFmtId="0" fontId="12" fillId="0" borderId="0" xfId="0" applyFont="1" applyBorder="1" applyAlignment="1" applyProtection="1">
      <alignment horizontal="center" vertical="center"/>
    </xf>
    <xf numFmtId="0" fontId="3" fillId="3" borderId="12" xfId="0" applyFont="1" applyFill="1" applyBorder="1" applyAlignment="1" applyProtection="1">
      <alignment horizontal="center" vertical="center" wrapText="1"/>
    </xf>
    <xf numFmtId="0" fontId="10" fillId="3" borderId="12" xfId="0" applyFont="1" applyFill="1" applyBorder="1" applyAlignment="1" applyProtection="1">
      <alignment horizontal="center" vertical="center" wrapText="1"/>
    </xf>
    <xf numFmtId="0" fontId="3" fillId="3" borderId="12" xfId="0" applyFont="1" applyFill="1" applyBorder="1" applyAlignment="1" applyProtection="1">
      <alignment horizontal="right" vertical="center" inden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right" vertical="center" indent="1"/>
    </xf>
    <xf numFmtId="0" fontId="3" fillId="3" borderId="17" xfId="0" applyFont="1" applyFill="1" applyBorder="1" applyAlignment="1" applyProtection="1">
      <alignment vertical="center"/>
    </xf>
    <xf numFmtId="0" fontId="3" fillId="3" borderId="17" xfId="0" applyFont="1" applyFill="1" applyBorder="1" applyAlignment="1" applyProtection="1">
      <alignment horizontal="right" vertical="center" indent="1"/>
    </xf>
    <xf numFmtId="0" fontId="3" fillId="4" borderId="21" xfId="0" applyFont="1" applyFill="1" applyBorder="1" applyAlignment="1" applyProtection="1">
      <alignment horizontal="center" vertical="center"/>
    </xf>
    <xf numFmtId="0" fontId="3" fillId="3" borderId="11" xfId="0" applyFont="1" applyFill="1" applyBorder="1" applyProtection="1"/>
    <xf numFmtId="0" fontId="3" fillId="3" borderId="13" xfId="0" applyFont="1" applyFill="1" applyBorder="1" applyProtection="1"/>
    <xf numFmtId="0" fontId="3" fillId="3" borderId="14" xfId="0" applyFont="1" applyFill="1" applyBorder="1" applyProtection="1"/>
    <xf numFmtId="0" fontId="3" fillId="3" borderId="15" xfId="0" applyFont="1" applyFill="1" applyBorder="1" applyProtection="1"/>
    <xf numFmtId="0" fontId="6" fillId="3" borderId="0" xfId="0" applyFont="1" applyFill="1" applyBorder="1" applyAlignment="1" applyProtection="1">
      <alignment horizontal="left" vertical="center"/>
    </xf>
    <xf numFmtId="0" fontId="32" fillId="3" borderId="0" xfId="0" applyFont="1" applyFill="1" applyBorder="1" applyAlignment="1" applyProtection="1">
      <alignment horizontal="center" vertical="center"/>
    </xf>
    <xf numFmtId="0" fontId="3" fillId="3" borderId="16" xfId="0" applyFont="1" applyFill="1" applyBorder="1" applyProtection="1"/>
    <xf numFmtId="0" fontId="3" fillId="3" borderId="18" xfId="0" applyFont="1" applyFill="1" applyBorder="1" applyProtection="1"/>
    <xf numFmtId="0" fontId="3" fillId="0" borderId="34"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164" fontId="3" fillId="0" borderId="4" xfId="0" applyNumberFormat="1" applyFont="1" applyFill="1" applyBorder="1" applyAlignment="1" applyProtection="1">
      <alignment horizontal="center" vertical="center"/>
      <protection locked="0"/>
    </xf>
    <xf numFmtId="0" fontId="3" fillId="0" borderId="1" xfId="0" applyFont="1" applyBorder="1" applyAlignment="1" applyProtection="1">
      <alignment horizontal="left" vertical="center" wrapText="1" indent="1"/>
      <protection locked="0"/>
    </xf>
    <xf numFmtId="0" fontId="3" fillId="0" borderId="1" xfId="0" applyFont="1" applyBorder="1" applyAlignment="1" applyProtection="1">
      <alignment horizontal="left" vertical="center" indent="1"/>
      <protection locked="0"/>
    </xf>
    <xf numFmtId="0" fontId="3" fillId="0" borderId="6" xfId="0" applyFont="1" applyBorder="1" applyAlignment="1" applyProtection="1">
      <alignment horizontal="left" vertical="center" indent="1"/>
      <protection locked="0"/>
    </xf>
    <xf numFmtId="164" fontId="3" fillId="0" borderId="3" xfId="0" quotePrefix="1" applyNumberFormat="1" applyFont="1" applyFill="1" applyBorder="1" applyAlignment="1" applyProtection="1">
      <alignment horizontal="center" vertical="center"/>
      <protection locked="0"/>
    </xf>
    <xf numFmtId="0" fontId="3" fillId="0" borderId="4" xfId="0" applyNumberFormat="1" applyFont="1" applyFill="1" applyBorder="1" applyAlignment="1" applyProtection="1">
      <alignment horizontal="center" vertical="center"/>
      <protection locked="0"/>
    </xf>
    <xf numFmtId="0" fontId="3" fillId="0" borderId="3" xfId="0" applyNumberFormat="1" applyFont="1" applyFill="1" applyBorder="1" applyAlignment="1" applyProtection="1">
      <alignment horizontal="center" vertical="center"/>
      <protection locked="0"/>
    </xf>
    <xf numFmtId="0" fontId="14" fillId="0" borderId="0" xfId="0" applyFont="1" applyAlignment="1" applyProtection="1">
      <alignment horizontal="center"/>
    </xf>
    <xf numFmtId="0" fontId="5" fillId="0" borderId="0" xfId="0" applyFont="1" applyFill="1" applyBorder="1" applyAlignment="1" applyProtection="1">
      <alignment vertical="center"/>
      <protection locked="0"/>
    </xf>
    <xf numFmtId="0" fontId="5" fillId="0" borderId="0" xfId="0" applyFont="1" applyFill="1" applyBorder="1" applyAlignment="1" applyProtection="1">
      <alignment horizontal="left" vertical="center"/>
      <protection locked="0"/>
    </xf>
    <xf numFmtId="0" fontId="12" fillId="4"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3" fillId="3" borderId="8" xfId="0" applyFont="1" applyFill="1" applyBorder="1" applyAlignment="1" applyProtection="1">
      <alignment horizontal="left" vertical="center" indent="1"/>
    </xf>
    <xf numFmtId="1" fontId="3" fillId="3" borderId="34" xfId="0" applyNumberFormat="1" applyFont="1" applyFill="1" applyBorder="1" applyAlignment="1" applyProtection="1">
      <alignment horizontal="center" vertical="center"/>
    </xf>
    <xf numFmtId="1" fontId="3" fillId="3" borderId="35" xfId="0" applyNumberFormat="1" applyFont="1" applyFill="1" applyBorder="1" applyAlignment="1" applyProtection="1">
      <alignment horizontal="center" vertical="center"/>
    </xf>
    <xf numFmtId="1" fontId="3" fillId="3" borderId="36" xfId="0" applyNumberFormat="1" applyFont="1" applyFill="1" applyBorder="1" applyAlignment="1" applyProtection="1">
      <alignment horizontal="center" vertical="center"/>
    </xf>
    <xf numFmtId="1" fontId="3" fillId="3" borderId="37" xfId="0" applyNumberFormat="1" applyFont="1" applyFill="1" applyBorder="1" applyAlignment="1" applyProtection="1">
      <alignment horizontal="center" vertical="center"/>
    </xf>
    <xf numFmtId="1" fontId="3" fillId="3" borderId="38" xfId="0" applyNumberFormat="1" applyFont="1" applyFill="1" applyBorder="1" applyAlignment="1" applyProtection="1">
      <alignment horizontal="center" vertical="center"/>
    </xf>
    <xf numFmtId="1" fontId="3" fillId="3" borderId="39" xfId="0" applyNumberFormat="1" applyFont="1" applyFill="1" applyBorder="1" applyAlignment="1" applyProtection="1">
      <alignment horizontal="center" vertical="center"/>
    </xf>
    <xf numFmtId="1" fontId="3" fillId="3" borderId="40" xfId="0" applyNumberFormat="1" applyFont="1" applyFill="1" applyBorder="1" applyAlignment="1" applyProtection="1">
      <alignment horizontal="center" vertical="center"/>
    </xf>
    <xf numFmtId="1" fontId="3" fillId="3" borderId="41" xfId="0" applyNumberFormat="1" applyFont="1" applyFill="1" applyBorder="1" applyAlignment="1" applyProtection="1">
      <alignment horizontal="center" vertical="center"/>
    </xf>
    <xf numFmtId="0" fontId="34" fillId="3" borderId="0" xfId="0" applyFont="1" applyFill="1" applyBorder="1" applyAlignment="1" applyProtection="1">
      <alignment horizontal="left"/>
    </xf>
    <xf numFmtId="165" fontId="3" fillId="0" borderId="34" xfId="0" applyNumberFormat="1" applyFont="1" applyBorder="1" applyAlignment="1" applyProtection="1">
      <alignment horizontal="center" vertical="center"/>
      <protection locked="0"/>
    </xf>
    <xf numFmtId="0" fontId="8" fillId="0" borderId="0" xfId="0" applyFont="1" applyFill="1" applyAlignment="1" applyProtection="1">
      <alignment horizontal="left" vertical="center" wrapText="1"/>
    </xf>
    <xf numFmtId="165" fontId="3" fillId="0" borderId="36" xfId="0" applyNumberFormat="1" applyFont="1" applyBorder="1" applyAlignment="1" applyProtection="1">
      <alignment horizontal="center" vertical="center"/>
      <protection locked="0"/>
    </xf>
    <xf numFmtId="0" fontId="4" fillId="3" borderId="27" xfId="0" applyFont="1" applyFill="1" applyBorder="1" applyAlignment="1" applyProtection="1">
      <alignment horizontal="center" vertical="center" wrapText="1"/>
    </xf>
    <xf numFmtId="0" fontId="3" fillId="0" borderId="25"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13" fillId="3" borderId="0" xfId="0" applyFont="1" applyFill="1" applyBorder="1" applyAlignment="1" applyProtection="1">
      <alignment horizontal="right"/>
    </xf>
    <xf numFmtId="0" fontId="36" fillId="0" borderId="0" xfId="0" applyFont="1" applyProtection="1"/>
    <xf numFmtId="0" fontId="36" fillId="0" borderId="0" xfId="0" applyFont="1" applyAlignment="1" applyProtection="1">
      <alignment vertical="center"/>
    </xf>
    <xf numFmtId="0" fontId="3" fillId="0" borderId="65" xfId="0" applyFont="1" applyBorder="1" applyAlignment="1" applyProtection="1">
      <alignment horizontal="center" vertical="center"/>
    </xf>
    <xf numFmtId="0" fontId="3" fillId="3" borderId="65" xfId="0" applyFont="1" applyFill="1" applyBorder="1" applyAlignment="1" applyProtection="1">
      <alignment horizontal="center" vertical="center"/>
    </xf>
    <xf numFmtId="0" fontId="3" fillId="3" borderId="66" xfId="0" applyFont="1" applyFill="1" applyBorder="1" applyAlignment="1" applyProtection="1">
      <alignment horizontal="center" vertical="center"/>
    </xf>
    <xf numFmtId="0" fontId="32" fillId="3" borderId="0" xfId="0" applyFont="1" applyFill="1" applyBorder="1" applyAlignment="1" applyProtection="1">
      <alignment horizontal="center" vertical="top"/>
    </xf>
    <xf numFmtId="0" fontId="37" fillId="3" borderId="0" xfId="0" applyFont="1" applyFill="1" applyBorder="1" applyAlignment="1" applyProtection="1">
      <alignment horizontal="left" vertical="center"/>
    </xf>
    <xf numFmtId="0" fontId="37" fillId="7" borderId="0" xfId="0" applyFont="1" applyFill="1" applyBorder="1" applyAlignment="1" applyProtection="1">
      <alignment horizontal="left" vertical="center"/>
    </xf>
    <xf numFmtId="0" fontId="34" fillId="3" borderId="0" xfId="0" applyFont="1" applyFill="1" applyBorder="1" applyAlignment="1" applyProtection="1">
      <alignment horizontal="center" vertical="top"/>
    </xf>
    <xf numFmtId="0" fontId="38" fillId="3" borderId="17" xfId="0" applyFont="1" applyFill="1" applyBorder="1" applyAlignment="1" applyProtection="1">
      <alignment horizontal="center" vertical="top"/>
    </xf>
    <xf numFmtId="0" fontId="3" fillId="0" borderId="0" xfId="0" applyFont="1" applyAlignment="1" applyProtection="1">
      <alignment vertical="top"/>
    </xf>
    <xf numFmtId="0" fontId="3" fillId="3" borderId="12" xfId="0" applyFont="1" applyFill="1" applyBorder="1" applyAlignment="1" applyProtection="1">
      <alignment vertical="top"/>
    </xf>
    <xf numFmtId="0" fontId="3" fillId="3" borderId="0" xfId="0" applyFont="1" applyFill="1" applyBorder="1" applyAlignment="1" applyProtection="1">
      <alignment vertical="top"/>
    </xf>
    <xf numFmtId="0" fontId="13" fillId="3" borderId="0" xfId="0" applyFont="1" applyFill="1" applyBorder="1" applyAlignment="1" applyProtection="1">
      <alignment vertical="top"/>
    </xf>
    <xf numFmtId="0" fontId="3" fillId="0" borderId="0" xfId="0" applyFont="1" applyBorder="1" applyAlignment="1" applyProtection="1">
      <alignment horizontal="right" vertical="center" indent="1"/>
    </xf>
    <xf numFmtId="0" fontId="36" fillId="0" borderId="17" xfId="1" applyFont="1" applyFill="1" applyBorder="1" applyAlignment="1" applyProtection="1">
      <alignment horizontal="left" vertical="center" indent="1"/>
      <protection hidden="1"/>
    </xf>
    <xf numFmtId="0" fontId="3" fillId="0" borderId="0" xfId="0" applyFont="1" applyAlignment="1" applyProtection="1">
      <alignment horizontal="left" vertical="center" indent="1"/>
    </xf>
    <xf numFmtId="0" fontId="3" fillId="0" borderId="0" xfId="1" applyFont="1" applyFill="1" applyBorder="1" applyAlignment="1" applyProtection="1">
      <alignment horizontal="left" vertical="center" indent="1"/>
      <protection hidden="1"/>
    </xf>
    <xf numFmtId="0" fontId="3" fillId="0" borderId="0" xfId="0" applyFont="1" applyFill="1" applyBorder="1" applyAlignment="1" applyProtection="1">
      <alignment horizontal="left" vertical="center" indent="1"/>
    </xf>
    <xf numFmtId="0" fontId="4" fillId="0" borderId="0" xfId="0" applyFont="1" applyBorder="1" applyAlignment="1" applyProtection="1">
      <alignment horizontal="left" vertical="center" indent="1"/>
    </xf>
    <xf numFmtId="0" fontId="36" fillId="0" borderId="0" xfId="1" applyFont="1" applyFill="1" applyBorder="1" applyAlignment="1" applyProtection="1">
      <alignment horizontal="left" vertical="center" indent="1"/>
      <protection hidden="1"/>
    </xf>
    <xf numFmtId="0" fontId="3" fillId="3" borderId="23" xfId="0" applyNumberFormat="1" applyFont="1" applyFill="1" applyBorder="1" applyAlignment="1" applyProtection="1">
      <alignment horizontal="center" vertical="center"/>
    </xf>
    <xf numFmtId="14" fontId="13" fillId="0" borderId="64" xfId="0" applyNumberFormat="1" applyFont="1" applyFill="1" applyBorder="1" applyAlignment="1" applyProtection="1">
      <alignment horizontal="center"/>
      <protection locked="0"/>
    </xf>
    <xf numFmtId="0" fontId="13" fillId="0" borderId="64" xfId="0" applyFont="1" applyFill="1" applyBorder="1" applyAlignment="1" applyProtection="1">
      <alignment horizontal="center"/>
      <protection locked="0"/>
    </xf>
    <xf numFmtId="0" fontId="36" fillId="0" borderId="0" xfId="0" applyFont="1" applyAlignment="1" applyProtection="1">
      <alignment horizontal="left" vertical="center" indent="1"/>
    </xf>
    <xf numFmtId="0" fontId="36" fillId="0" borderId="0" xfId="0" applyFont="1" applyFill="1" applyBorder="1" applyAlignment="1" applyProtection="1">
      <alignment horizontal="left" vertical="center" indent="1"/>
    </xf>
    <xf numFmtId="0" fontId="36" fillId="0" borderId="0" xfId="0" applyFont="1" applyAlignment="1" applyProtection="1">
      <alignment horizontal="center" vertical="center"/>
    </xf>
    <xf numFmtId="0" fontId="36" fillId="4" borderId="0" xfId="0" applyFont="1" applyFill="1" applyProtection="1"/>
    <xf numFmtId="0" fontId="40" fillId="0" borderId="0" xfId="0" applyFont="1" applyBorder="1" applyAlignment="1" applyProtection="1">
      <alignment horizontal="center"/>
    </xf>
    <xf numFmtId="0" fontId="36" fillId="0" borderId="0" xfId="0" applyFont="1" applyFill="1" applyProtection="1"/>
    <xf numFmtId="0" fontId="41" fillId="0" borderId="0" xfId="0" applyFont="1" applyFill="1" applyAlignment="1" applyProtection="1">
      <alignment vertical="distributed" wrapText="1"/>
    </xf>
    <xf numFmtId="0" fontId="40"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6" fillId="0" borderId="0" xfId="0" applyFont="1" applyAlignment="1" applyProtection="1">
      <alignment horizontal="left" vertical="center"/>
    </xf>
    <xf numFmtId="0" fontId="42" fillId="0" borderId="0" xfId="0" applyFont="1" applyProtection="1"/>
    <xf numFmtId="0" fontId="42" fillId="0" borderId="0" xfId="0" applyFont="1" applyAlignment="1" applyProtection="1">
      <alignment horizontal="center" vertical="center"/>
    </xf>
    <xf numFmtId="0" fontId="42" fillId="0" borderId="0" xfId="0" applyFont="1" applyAlignment="1" applyProtection="1">
      <alignment vertical="center"/>
    </xf>
    <xf numFmtId="0" fontId="4" fillId="3" borderId="19" xfId="0" applyFont="1" applyFill="1" applyBorder="1" applyAlignment="1" applyProtection="1">
      <alignment horizontal="center" vertical="center"/>
    </xf>
    <xf numFmtId="0" fontId="3" fillId="3" borderId="84" xfId="0" applyFont="1" applyFill="1" applyBorder="1" applyAlignment="1" applyProtection="1">
      <alignment horizontal="center" vertical="center"/>
    </xf>
    <xf numFmtId="0" fontId="3" fillId="3" borderId="63" xfId="0" applyFont="1" applyFill="1" applyBorder="1" applyAlignment="1" applyProtection="1">
      <alignment horizontal="center" vertical="center"/>
    </xf>
    <xf numFmtId="0" fontId="3" fillId="3" borderId="83" xfId="0" applyFont="1" applyFill="1" applyBorder="1" applyAlignment="1" applyProtection="1">
      <alignment horizontal="center" vertical="center"/>
    </xf>
    <xf numFmtId="0" fontId="3" fillId="3" borderId="53" xfId="0" applyFont="1" applyFill="1" applyBorder="1" applyAlignment="1" applyProtection="1">
      <alignment horizontal="center" vertical="center"/>
    </xf>
    <xf numFmtId="0" fontId="3" fillId="3" borderId="87" xfId="0" applyFont="1" applyFill="1" applyBorder="1" applyAlignment="1" applyProtection="1">
      <alignment horizontal="center" vertical="center"/>
    </xf>
    <xf numFmtId="0" fontId="3" fillId="3" borderId="88" xfId="0" applyFont="1" applyFill="1" applyBorder="1" applyAlignment="1" applyProtection="1">
      <alignment horizontal="center" vertical="center"/>
    </xf>
    <xf numFmtId="0" fontId="3" fillId="3" borderId="86" xfId="0" applyFont="1" applyFill="1" applyBorder="1" applyAlignment="1" applyProtection="1">
      <alignment horizontal="center" vertical="center"/>
    </xf>
    <xf numFmtId="0" fontId="3" fillId="3" borderId="56" xfId="0" applyFont="1" applyFill="1" applyBorder="1" applyAlignment="1" applyProtection="1">
      <alignment horizontal="center" vertical="center"/>
    </xf>
    <xf numFmtId="0" fontId="3" fillId="3" borderId="49" xfId="0" applyFont="1" applyFill="1" applyBorder="1" applyAlignment="1" applyProtection="1">
      <alignment horizontal="center" vertical="center"/>
    </xf>
    <xf numFmtId="0" fontId="3" fillId="3" borderId="52" xfId="0" applyFont="1" applyFill="1" applyBorder="1" applyAlignment="1" applyProtection="1">
      <alignment horizontal="center" vertical="center"/>
    </xf>
    <xf numFmtId="0" fontId="45" fillId="0" borderId="0" xfId="0" applyFont="1" applyProtection="1"/>
    <xf numFmtId="0" fontId="3" fillId="2" borderId="63" xfId="0" applyFont="1" applyFill="1" applyBorder="1" applyAlignment="1" applyProtection="1">
      <alignment horizontal="center" vertical="center" textRotation="90" wrapText="1"/>
    </xf>
    <xf numFmtId="0" fontId="5" fillId="2" borderId="63" xfId="0" applyFont="1" applyFill="1" applyBorder="1" applyAlignment="1" applyProtection="1">
      <alignment horizontal="center" vertical="center" textRotation="90" wrapText="1"/>
    </xf>
    <xf numFmtId="0" fontId="3" fillId="2" borderId="83" xfId="0" applyFont="1" applyFill="1" applyBorder="1" applyAlignment="1" applyProtection="1">
      <alignment horizontal="center" vertical="center" textRotation="90" wrapText="1"/>
    </xf>
    <xf numFmtId="0" fontId="12" fillId="0" borderId="0" xfId="0" applyNumberFormat="1" applyFont="1" applyBorder="1" applyAlignment="1" applyProtection="1">
      <alignment vertical="top"/>
    </xf>
    <xf numFmtId="0" fontId="27" fillId="0" borderId="89" xfId="0" applyFont="1" applyBorder="1" applyProtection="1"/>
    <xf numFmtId="0" fontId="13" fillId="3" borderId="0" xfId="0" applyFont="1" applyFill="1" applyBorder="1" applyAlignment="1" applyProtection="1">
      <alignment horizontal="left" indent="1"/>
    </xf>
    <xf numFmtId="0" fontId="34" fillId="0" borderId="0" xfId="0" applyFont="1" applyProtection="1"/>
    <xf numFmtId="0" fontId="13" fillId="0" borderId="0" xfId="0" applyFont="1" applyAlignment="1" applyProtection="1">
      <alignment horizontal="left" vertical="top" wrapText="1"/>
    </xf>
    <xf numFmtId="0" fontId="18" fillId="4" borderId="11" xfId="0" applyFont="1" applyFill="1" applyBorder="1" applyAlignment="1" applyProtection="1">
      <alignment horizontal="left" vertical="center" indent="1"/>
      <protection locked="0"/>
    </xf>
    <xf numFmtId="0" fontId="18" fillId="4" borderId="12" xfId="0" applyFont="1" applyFill="1" applyBorder="1" applyAlignment="1" applyProtection="1">
      <alignment horizontal="left" vertical="center" indent="1"/>
      <protection locked="0"/>
    </xf>
    <xf numFmtId="0" fontId="18" fillId="4" borderId="13" xfId="0" applyFont="1" applyFill="1" applyBorder="1" applyAlignment="1" applyProtection="1">
      <alignment horizontal="left" vertical="center" indent="1"/>
      <protection locked="0"/>
    </xf>
    <xf numFmtId="0" fontId="18" fillId="4" borderId="16" xfId="0" applyFont="1" applyFill="1" applyBorder="1" applyAlignment="1" applyProtection="1">
      <alignment horizontal="left" vertical="center" indent="1"/>
      <protection locked="0"/>
    </xf>
    <xf numFmtId="0" fontId="18" fillId="4" borderId="17" xfId="0" applyFont="1" applyFill="1" applyBorder="1" applyAlignment="1" applyProtection="1">
      <alignment horizontal="left" vertical="center" indent="1"/>
      <protection locked="0"/>
    </xf>
    <xf numFmtId="0" fontId="18" fillId="4" borderId="18" xfId="0" applyFont="1" applyFill="1" applyBorder="1" applyAlignment="1" applyProtection="1">
      <alignment horizontal="left" vertical="center" indent="1"/>
      <protection locked="0"/>
    </xf>
    <xf numFmtId="0" fontId="13" fillId="0" borderId="8" xfId="0" applyFont="1" applyBorder="1" applyAlignment="1" applyProtection="1">
      <alignment horizontal="left" vertical="center" indent="1"/>
      <protection locked="0"/>
    </xf>
    <xf numFmtId="0" fontId="13" fillId="0" borderId="7" xfId="0" applyFont="1" applyBorder="1" applyAlignment="1" applyProtection="1">
      <alignment horizontal="left" vertical="center" indent="1"/>
      <protection locked="0"/>
    </xf>
    <xf numFmtId="0" fontId="13" fillId="3" borderId="32" xfId="0" applyFont="1" applyFill="1" applyBorder="1" applyAlignment="1" applyProtection="1">
      <alignment horizontal="left" vertical="center" indent="1"/>
    </xf>
    <xf numFmtId="0" fontId="13" fillId="3" borderId="8" xfId="0" applyFont="1" applyFill="1" applyBorder="1" applyAlignment="1" applyProtection="1">
      <alignment horizontal="left" vertical="center" indent="1"/>
    </xf>
    <xf numFmtId="0" fontId="13" fillId="0" borderId="33"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6" xfId="0" applyFont="1" applyBorder="1" applyAlignment="1" applyProtection="1">
      <alignment horizontal="center" vertical="center"/>
      <protection locked="0"/>
    </xf>
    <xf numFmtId="0" fontId="15" fillId="3" borderId="14" xfId="0" applyFont="1" applyFill="1" applyBorder="1" applyAlignment="1" applyProtection="1">
      <alignment horizontal="center"/>
    </xf>
    <xf numFmtId="0" fontId="15" fillId="3" borderId="0" xfId="0" applyFont="1" applyFill="1" applyBorder="1" applyAlignment="1" applyProtection="1">
      <alignment horizontal="center"/>
    </xf>
    <xf numFmtId="0" fontId="15" fillId="3" borderId="15" xfId="0" applyFont="1" applyFill="1" applyBorder="1" applyAlignment="1" applyProtection="1">
      <alignment horizontal="center"/>
    </xf>
    <xf numFmtId="0" fontId="46" fillId="6" borderId="11" xfId="0" applyFont="1" applyFill="1" applyBorder="1" applyAlignment="1" applyProtection="1">
      <alignment horizontal="center" vertical="center"/>
    </xf>
    <xf numFmtId="0" fontId="46" fillId="6" borderId="12" xfId="0" applyFont="1" applyFill="1" applyBorder="1" applyAlignment="1" applyProtection="1">
      <alignment horizontal="center" vertical="center"/>
    </xf>
    <xf numFmtId="0" fontId="46" fillId="6" borderId="13" xfId="0" applyFont="1" applyFill="1" applyBorder="1" applyAlignment="1" applyProtection="1">
      <alignment horizontal="center" vertical="center"/>
    </xf>
    <xf numFmtId="0" fontId="46" fillId="6" borderId="16" xfId="0" applyFont="1" applyFill="1" applyBorder="1" applyAlignment="1" applyProtection="1">
      <alignment horizontal="center" vertical="center"/>
    </xf>
    <xf numFmtId="0" fontId="46" fillId="6" borderId="17" xfId="0" applyFont="1" applyFill="1" applyBorder="1" applyAlignment="1" applyProtection="1">
      <alignment horizontal="center" vertical="center"/>
    </xf>
    <xf numFmtId="0" fontId="46" fillId="6" borderId="18" xfId="0" applyFont="1" applyFill="1" applyBorder="1" applyAlignment="1" applyProtection="1">
      <alignment horizontal="center" vertical="center"/>
    </xf>
    <xf numFmtId="0" fontId="17" fillId="3" borderId="14" xfId="0" applyFont="1" applyFill="1" applyBorder="1" applyAlignment="1" applyProtection="1">
      <alignment horizontal="center"/>
    </xf>
    <xf numFmtId="0" fontId="17" fillId="3" borderId="0" xfId="0" applyFont="1" applyFill="1" applyBorder="1" applyAlignment="1" applyProtection="1">
      <alignment horizontal="center"/>
    </xf>
    <xf numFmtId="0" fontId="17" fillId="3" borderId="15" xfId="0" applyFont="1" applyFill="1" applyBorder="1" applyAlignment="1" applyProtection="1">
      <alignment horizontal="center"/>
    </xf>
    <xf numFmtId="0" fontId="49" fillId="3" borderId="14" xfId="0" applyFont="1" applyFill="1" applyBorder="1" applyAlignment="1" applyProtection="1">
      <alignment horizontal="center"/>
    </xf>
    <xf numFmtId="0" fontId="49" fillId="3" borderId="0" xfId="0" applyFont="1" applyFill="1" applyBorder="1" applyAlignment="1" applyProtection="1">
      <alignment horizontal="center"/>
    </xf>
    <xf numFmtId="0" fontId="49" fillId="3" borderId="15" xfId="0" applyFont="1" applyFill="1" applyBorder="1" applyAlignment="1" applyProtection="1">
      <alignment horizontal="center"/>
    </xf>
    <xf numFmtId="0" fontId="8" fillId="4" borderId="47" xfId="0" applyFont="1" applyFill="1" applyBorder="1" applyAlignment="1" applyProtection="1">
      <alignment horizontal="center" vertical="center"/>
    </xf>
    <xf numFmtId="0" fontId="8" fillId="4" borderId="45" xfId="0" applyFont="1" applyFill="1" applyBorder="1" applyAlignment="1" applyProtection="1">
      <alignment horizontal="center" vertical="center"/>
    </xf>
    <xf numFmtId="0" fontId="8" fillId="4" borderId="46" xfId="0" applyFont="1" applyFill="1" applyBorder="1" applyAlignment="1" applyProtection="1">
      <alignment horizontal="center" vertical="center"/>
    </xf>
    <xf numFmtId="0" fontId="9" fillId="3" borderId="0" xfId="0" applyFont="1" applyFill="1" applyBorder="1" applyAlignment="1" applyProtection="1">
      <alignment horizontal="justify" vertical="center" wrapText="1"/>
    </xf>
    <xf numFmtId="0" fontId="9"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justify" vertical="top" wrapText="1"/>
    </xf>
    <xf numFmtId="0" fontId="13" fillId="3" borderId="0" xfId="0" applyFont="1" applyFill="1" applyBorder="1" applyAlignment="1" applyProtection="1">
      <alignment horizontal="justify" vertical="top" wrapText="1"/>
    </xf>
    <xf numFmtId="0" fontId="37" fillId="3" borderId="0" xfId="0" applyFont="1" applyFill="1" applyBorder="1" applyAlignment="1" applyProtection="1">
      <alignment horizontal="center" vertical="top" wrapText="1"/>
    </xf>
    <xf numFmtId="0" fontId="5" fillId="9" borderId="70" xfId="0" applyFont="1" applyFill="1" applyBorder="1" applyAlignment="1" applyProtection="1">
      <alignment horizontal="center" vertical="center" wrapText="1"/>
    </xf>
    <xf numFmtId="0" fontId="36" fillId="9" borderId="70" xfId="0" applyFont="1" applyFill="1" applyBorder="1" applyAlignment="1" applyProtection="1">
      <alignment horizontal="center" vertical="center" wrapText="1"/>
    </xf>
    <xf numFmtId="0" fontId="5" fillId="8" borderId="70" xfId="0" applyFont="1" applyFill="1" applyBorder="1" applyAlignment="1" applyProtection="1">
      <alignment horizontal="left" vertical="center" wrapText="1" indent="1"/>
    </xf>
    <xf numFmtId="0" fontId="5" fillId="8" borderId="71" xfId="0" applyFont="1" applyFill="1" applyBorder="1" applyAlignment="1" applyProtection="1">
      <alignment horizontal="left" vertical="center" wrapText="1" indent="1"/>
    </xf>
    <xf numFmtId="0" fontId="39" fillId="6" borderId="69" xfId="0" applyFont="1" applyFill="1" applyBorder="1" applyAlignment="1">
      <alignment horizontal="left" vertical="center" wrapText="1" indent="1"/>
    </xf>
    <xf numFmtId="0" fontId="39" fillId="6" borderId="70" xfId="0" applyFont="1" applyFill="1" applyBorder="1" applyAlignment="1">
      <alignment horizontal="left" vertical="center" wrapText="1" indent="1"/>
    </xf>
    <xf numFmtId="0" fontId="6" fillId="8" borderId="67" xfId="0" applyFont="1" applyFill="1" applyBorder="1" applyAlignment="1" applyProtection="1">
      <alignment horizontal="center" vertical="center" wrapText="1"/>
    </xf>
    <xf numFmtId="0" fontId="6" fillId="8" borderId="68" xfId="0" applyFont="1" applyFill="1" applyBorder="1" applyAlignment="1" applyProtection="1">
      <alignment horizontal="center" vertical="center" wrapText="1"/>
    </xf>
    <xf numFmtId="0" fontId="5" fillId="8" borderId="70" xfId="0" applyFont="1" applyFill="1" applyBorder="1" applyAlignment="1" applyProtection="1">
      <alignment horizontal="center" vertical="center" wrapText="1"/>
    </xf>
    <xf numFmtId="0" fontId="5" fillId="8" borderId="71" xfId="0" applyFont="1" applyFill="1" applyBorder="1" applyAlignment="1" applyProtection="1">
      <alignment horizontal="center" vertical="center" wrapText="1"/>
    </xf>
    <xf numFmtId="0" fontId="36" fillId="8" borderId="70" xfId="0" applyFont="1" applyFill="1" applyBorder="1" applyAlignment="1" applyProtection="1">
      <alignment horizontal="center" vertical="center" wrapText="1"/>
    </xf>
    <xf numFmtId="0" fontId="36" fillId="8" borderId="71" xfId="0" applyFont="1" applyFill="1" applyBorder="1" applyAlignment="1" applyProtection="1">
      <alignment horizontal="center" vertical="center" wrapText="1"/>
    </xf>
    <xf numFmtId="0" fontId="9" fillId="3" borderId="17" xfId="0" applyFont="1" applyFill="1" applyBorder="1" applyAlignment="1" applyProtection="1">
      <alignment horizontal="justify" vertical="top" wrapText="1"/>
    </xf>
    <xf numFmtId="0" fontId="39" fillId="7" borderId="79" xfId="0" applyFont="1" applyFill="1" applyBorder="1" applyAlignment="1">
      <alignment horizontal="center" vertical="center" wrapText="1"/>
    </xf>
    <xf numFmtId="0" fontId="39" fillId="7" borderId="80" xfId="0" applyFont="1" applyFill="1" applyBorder="1" applyAlignment="1">
      <alignment horizontal="center" vertical="center" wrapText="1"/>
    </xf>
    <xf numFmtId="0" fontId="6" fillId="9" borderId="75" xfId="0" applyFont="1" applyFill="1" applyBorder="1" applyAlignment="1" applyProtection="1">
      <alignment horizontal="center" vertical="center" wrapText="1"/>
    </xf>
    <xf numFmtId="0" fontId="6" fillId="9" borderId="67" xfId="0" applyFont="1" applyFill="1" applyBorder="1" applyAlignment="1" applyProtection="1">
      <alignment horizontal="center" vertical="center" wrapText="1"/>
    </xf>
    <xf numFmtId="0" fontId="5" fillId="3" borderId="90" xfId="0" applyFont="1" applyFill="1" applyBorder="1" applyAlignment="1" applyProtection="1">
      <alignment horizontal="right" vertical="center" wrapText="1"/>
    </xf>
    <xf numFmtId="0" fontId="5" fillId="9" borderId="73" xfId="0" applyFont="1" applyFill="1" applyBorder="1" applyAlignment="1" applyProtection="1">
      <alignment horizontal="center" vertical="center" wrapText="1"/>
    </xf>
    <xf numFmtId="0" fontId="39" fillId="7" borderId="81" xfId="0" applyFont="1" applyFill="1" applyBorder="1" applyAlignment="1">
      <alignment horizontal="left" vertical="center" wrapText="1" indent="1"/>
    </xf>
    <xf numFmtId="0" fontId="39" fillId="7" borderId="82" xfId="0" applyFont="1" applyFill="1" applyBorder="1" applyAlignment="1">
      <alignment horizontal="left" vertical="center" wrapText="1" indent="1"/>
    </xf>
    <xf numFmtId="0" fontId="39" fillId="6" borderId="72" xfId="0" applyFont="1" applyFill="1" applyBorder="1" applyAlignment="1">
      <alignment horizontal="left" vertical="center" wrapText="1" indent="1"/>
    </xf>
    <xf numFmtId="0" fontId="39" fillId="6" borderId="73" xfId="0" applyFont="1" applyFill="1" applyBorder="1" applyAlignment="1">
      <alignment horizontal="left" vertical="center" wrapText="1" indent="1"/>
    </xf>
    <xf numFmtId="0" fontId="36" fillId="8" borderId="73" xfId="0" applyFont="1" applyFill="1" applyBorder="1" applyAlignment="1" applyProtection="1">
      <alignment horizontal="center" vertical="center" wrapText="1"/>
    </xf>
    <xf numFmtId="0" fontId="36" fillId="8" borderId="74" xfId="0" applyFont="1" applyFill="1" applyBorder="1" applyAlignment="1" applyProtection="1">
      <alignment horizontal="center" vertical="center" wrapText="1"/>
    </xf>
    <xf numFmtId="0" fontId="5" fillId="9" borderId="76" xfId="0" applyFont="1" applyFill="1" applyBorder="1" applyAlignment="1" applyProtection="1">
      <alignment horizontal="left" vertical="center" wrapText="1" indent="1"/>
    </xf>
    <xf numFmtId="0" fontId="5" fillId="9" borderId="70" xfId="0" applyFont="1" applyFill="1" applyBorder="1" applyAlignment="1" applyProtection="1">
      <alignment horizontal="left" vertical="center" wrapText="1" indent="1"/>
    </xf>
    <xf numFmtId="0" fontId="39" fillId="6" borderId="77" xfId="0" applyFont="1" applyFill="1" applyBorder="1" applyAlignment="1">
      <alignment horizontal="left" vertical="center" wrapText="1" indent="1"/>
    </xf>
    <xf numFmtId="0" fontId="39" fillId="6" borderId="78" xfId="0" applyFont="1" applyFill="1" applyBorder="1" applyAlignment="1">
      <alignment horizontal="left" vertical="center" wrapText="1" indent="1"/>
    </xf>
    <xf numFmtId="0" fontId="4" fillId="0" borderId="10" xfId="0" applyNumberFormat="1" applyFont="1" applyBorder="1" applyAlignment="1" applyProtection="1">
      <alignment horizontal="left" vertical="center" wrapText="1"/>
    </xf>
    <xf numFmtId="0" fontId="4" fillId="0" borderId="10" xfId="0" applyNumberFormat="1" applyFont="1" applyBorder="1" applyAlignment="1" applyProtection="1">
      <alignment horizontal="left" vertical="center"/>
    </xf>
    <xf numFmtId="0" fontId="4" fillId="0" borderId="48" xfId="0" applyNumberFormat="1" applyFont="1" applyBorder="1" applyAlignment="1" applyProtection="1">
      <alignment horizontal="left" vertical="center"/>
    </xf>
    <xf numFmtId="0" fontId="3" fillId="5" borderId="43" xfId="1" applyNumberFormat="1" applyFont="1" applyFill="1" applyBorder="1" applyAlignment="1" applyProtection="1">
      <alignment horizontal="center" vertical="center"/>
    </xf>
    <xf numFmtId="0" fontId="3" fillId="5" borderId="49" xfId="1" applyNumberFormat="1" applyFont="1" applyFill="1" applyBorder="1" applyAlignment="1" applyProtection="1">
      <alignment horizontal="center" vertical="center"/>
    </xf>
    <xf numFmtId="0" fontId="3" fillId="0" borderId="48" xfId="0" applyNumberFormat="1" applyFont="1" applyBorder="1" applyAlignment="1" applyProtection="1">
      <alignment horizontal="left" vertical="top" wrapText="1"/>
    </xf>
    <xf numFmtId="0" fontId="3" fillId="0" borderId="28" xfId="0" applyFont="1" applyBorder="1" applyAlignment="1" applyProtection="1">
      <alignment horizontal="center" vertical="center"/>
    </xf>
    <xf numFmtId="0" fontId="3" fillId="0" borderId="4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5" xfId="0" applyFont="1" applyBorder="1" applyAlignment="1" applyProtection="1">
      <alignment horizontal="left" vertical="center" wrapText="1" indent="1"/>
    </xf>
    <xf numFmtId="0" fontId="3" fillId="0" borderId="52" xfId="0" applyFont="1" applyBorder="1" applyAlignment="1" applyProtection="1">
      <alignment horizontal="left" vertical="center" wrapText="1" indent="1"/>
    </xf>
    <xf numFmtId="0" fontId="3" fillId="0" borderId="56" xfId="0" applyFont="1" applyBorder="1" applyAlignment="1" applyProtection="1">
      <alignment horizontal="left" vertical="center" wrapText="1" indent="1"/>
    </xf>
    <xf numFmtId="0" fontId="3" fillId="0" borderId="19"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63" xfId="0" applyFont="1" applyBorder="1" applyAlignment="1" applyProtection="1">
      <alignment horizontal="left" vertical="center" wrapText="1" indent="1"/>
    </xf>
    <xf numFmtId="0" fontId="3" fillId="0" borderId="53" xfId="0" applyFont="1" applyBorder="1" applyAlignment="1" applyProtection="1">
      <alignment horizontal="left" vertical="center" wrapText="1" indent="1"/>
    </xf>
    <xf numFmtId="0" fontId="3" fillId="0" borderId="5" xfId="0" applyFont="1" applyBorder="1" applyAlignment="1" applyProtection="1">
      <alignment horizontal="center" vertical="center" wrapText="1"/>
    </xf>
    <xf numFmtId="0" fontId="3" fillId="0" borderId="52" xfId="0" applyFont="1" applyBorder="1" applyAlignment="1" applyProtection="1">
      <alignment horizontal="center" vertical="center" wrapText="1"/>
    </xf>
    <xf numFmtId="0" fontId="3" fillId="0" borderId="47" xfId="0" applyFont="1" applyFill="1" applyBorder="1" applyAlignment="1" applyProtection="1">
      <alignment horizontal="left" vertical="top" wrapText="1" indent="1"/>
      <protection locked="0"/>
    </xf>
    <xf numFmtId="0" fontId="3" fillId="0" borderId="45" xfId="0" applyFont="1" applyFill="1" applyBorder="1" applyAlignment="1" applyProtection="1">
      <alignment horizontal="left" vertical="top" wrapText="1" indent="1"/>
      <protection locked="0"/>
    </xf>
    <xf numFmtId="0" fontId="3" fillId="0" borderId="46" xfId="0" applyFont="1" applyFill="1" applyBorder="1" applyAlignment="1" applyProtection="1">
      <alignment horizontal="left" vertical="top" wrapText="1" indent="1"/>
      <protection locked="0"/>
    </xf>
    <xf numFmtId="0" fontId="8" fillId="0" borderId="0" xfId="0" applyFont="1" applyFill="1" applyAlignment="1" applyProtection="1">
      <alignment horizontal="justify" vertical="center" wrapText="1"/>
    </xf>
    <xf numFmtId="0" fontId="4" fillId="2" borderId="27" xfId="0" applyFont="1" applyFill="1" applyBorder="1" applyAlignment="1" applyProtection="1">
      <alignment horizontal="center" vertical="center" wrapText="1"/>
    </xf>
    <xf numFmtId="0" fontId="3" fillId="2" borderId="51" xfId="0" applyFont="1" applyFill="1" applyBorder="1" applyAlignment="1" applyProtection="1">
      <alignment horizontal="center" vertical="center"/>
    </xf>
    <xf numFmtId="0" fontId="5" fillId="4" borderId="47" xfId="0" applyFont="1" applyFill="1" applyBorder="1" applyAlignment="1" applyProtection="1">
      <alignment horizontal="left" vertical="center" indent="1"/>
      <protection locked="0"/>
    </xf>
    <xf numFmtId="0" fontId="5" fillId="4" borderId="45" xfId="0" applyFont="1" applyFill="1" applyBorder="1" applyAlignment="1" applyProtection="1">
      <alignment horizontal="left" vertical="center" indent="1"/>
      <protection locked="0"/>
    </xf>
    <xf numFmtId="0" fontId="5" fillId="4" borderId="46" xfId="0" applyFont="1" applyFill="1" applyBorder="1" applyAlignment="1" applyProtection="1">
      <alignment horizontal="left" vertical="center" indent="1"/>
      <protection locked="0"/>
    </xf>
    <xf numFmtId="0" fontId="3" fillId="4" borderId="24" xfId="0" applyFont="1" applyFill="1" applyBorder="1" applyAlignment="1" applyProtection="1">
      <alignment horizontal="left" vertical="center" indent="1"/>
    </xf>
    <xf numFmtId="0" fontId="3" fillId="4" borderId="54" xfId="0" applyFont="1" applyFill="1" applyBorder="1" applyAlignment="1" applyProtection="1">
      <alignment horizontal="left" vertical="center" indent="1"/>
    </xf>
    <xf numFmtId="0" fontId="4" fillId="2" borderId="44" xfId="0" applyFont="1" applyFill="1" applyBorder="1" applyAlignment="1" applyProtection="1">
      <alignment horizontal="center" vertical="center" wrapText="1"/>
    </xf>
    <xf numFmtId="0" fontId="3" fillId="2" borderId="85" xfId="0" applyFont="1" applyFill="1" applyBorder="1" applyAlignment="1" applyProtection="1">
      <alignment horizontal="center" vertical="center"/>
    </xf>
    <xf numFmtId="0" fontId="3" fillId="0" borderId="25"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3" fillId="3" borderId="27" xfId="0" applyFont="1" applyFill="1" applyBorder="1" applyAlignment="1" applyProtection="1">
      <alignment horizontal="center" vertical="center"/>
    </xf>
    <xf numFmtId="0" fontId="3" fillId="3" borderId="51"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46"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center" wrapText="1"/>
    </xf>
    <xf numFmtId="0" fontId="3" fillId="0" borderId="28" xfId="0" applyFont="1" applyBorder="1" applyAlignment="1" applyProtection="1">
      <alignment horizontal="center"/>
    </xf>
    <xf numFmtId="0" fontId="3" fillId="0" borderId="42" xfId="0" applyFont="1" applyBorder="1" applyAlignment="1" applyProtection="1">
      <alignment horizontal="center"/>
    </xf>
    <xf numFmtId="0" fontId="3" fillId="0" borderId="55" xfId="0" applyFont="1" applyBorder="1" applyAlignment="1" applyProtection="1">
      <alignment horizontal="center"/>
    </xf>
    <xf numFmtId="0" fontId="4" fillId="3" borderId="19" xfId="0" applyFont="1" applyFill="1" applyBorder="1" applyAlignment="1" applyProtection="1">
      <alignment horizontal="center" vertical="center"/>
    </xf>
    <xf numFmtId="0" fontId="4" fillId="3" borderId="42" xfId="0" applyFont="1" applyFill="1" applyBorder="1" applyAlignment="1" applyProtection="1">
      <alignment horizontal="center"/>
    </xf>
    <xf numFmtId="0" fontId="4" fillId="3" borderId="55" xfId="0" applyFont="1" applyFill="1" applyBorder="1" applyAlignment="1" applyProtection="1">
      <alignment horizontal="center"/>
    </xf>
    <xf numFmtId="0" fontId="4" fillId="3" borderId="27" xfId="0" applyFont="1" applyFill="1" applyBorder="1" applyAlignment="1" applyProtection="1">
      <alignment horizontal="center" vertical="center" wrapText="1"/>
    </xf>
    <xf numFmtId="0" fontId="4" fillId="3" borderId="51" xfId="0" applyFont="1" applyFill="1" applyBorder="1" applyAlignment="1" applyProtection="1">
      <alignment horizontal="center" vertical="center" wrapText="1"/>
    </xf>
    <xf numFmtId="0" fontId="5" fillId="0" borderId="47" xfId="0" applyFont="1" applyFill="1" applyBorder="1" applyAlignment="1" applyProtection="1">
      <alignment horizontal="left" vertical="center" indent="1"/>
      <protection locked="0"/>
    </xf>
    <xf numFmtId="0" fontId="5" fillId="0" borderId="45" xfId="0" applyFont="1" applyFill="1" applyBorder="1" applyAlignment="1" applyProtection="1">
      <alignment horizontal="left" vertical="center" indent="1"/>
      <protection locked="0"/>
    </xf>
    <xf numFmtId="0" fontId="5" fillId="0" borderId="46" xfId="0" applyFont="1" applyFill="1" applyBorder="1" applyAlignment="1" applyProtection="1">
      <alignment horizontal="left" vertical="center" indent="1"/>
      <protection locked="0"/>
    </xf>
    <xf numFmtId="0" fontId="3" fillId="0" borderId="24" xfId="0" applyFont="1" applyBorder="1" applyAlignment="1" applyProtection="1">
      <alignment horizontal="center" vertical="center"/>
    </xf>
    <xf numFmtId="0" fontId="3" fillId="0" borderId="54" xfId="0" applyFont="1" applyBorder="1" applyAlignment="1" applyProtection="1">
      <alignment horizontal="center" vertical="center"/>
    </xf>
    <xf numFmtId="0" fontId="8" fillId="0" borderId="0" xfId="0" applyFont="1" applyFill="1" applyAlignment="1" applyProtection="1">
      <alignment horizontal="left" vertical="center" wrapText="1"/>
    </xf>
    <xf numFmtId="0" fontId="3" fillId="0" borderId="25" xfId="0" applyFont="1" applyBorder="1" applyAlignment="1" applyProtection="1">
      <alignment horizontal="left" vertical="center" indent="1"/>
    </xf>
    <xf numFmtId="0" fontId="3" fillId="0" borderId="31" xfId="0" applyFont="1" applyBorder="1" applyAlignment="1" applyProtection="1">
      <alignment horizontal="left" vertical="center" indent="1"/>
    </xf>
    <xf numFmtId="0" fontId="3" fillId="0" borderId="1" xfId="0" applyFont="1" applyFill="1" applyBorder="1" applyAlignment="1" applyProtection="1">
      <alignment horizontal="left" vertical="center" indent="1"/>
    </xf>
    <xf numFmtId="0" fontId="3" fillId="0" borderId="6" xfId="0" applyFont="1" applyFill="1" applyBorder="1" applyAlignment="1" applyProtection="1">
      <alignment horizontal="left" vertical="center" indent="1"/>
    </xf>
    <xf numFmtId="0" fontId="3" fillId="3" borderId="1" xfId="0" applyFont="1" applyFill="1" applyBorder="1" applyAlignment="1" applyProtection="1">
      <alignment horizontal="left" vertical="center" indent="1"/>
    </xf>
    <xf numFmtId="0" fontId="3" fillId="3" borderId="25" xfId="0" applyFont="1" applyFill="1" applyBorder="1" applyAlignment="1" applyProtection="1">
      <alignment horizontal="left" vertical="center" indent="1"/>
    </xf>
    <xf numFmtId="0" fontId="3" fillId="3" borderId="31" xfId="0" applyFont="1" applyFill="1" applyBorder="1" applyAlignment="1" applyProtection="1">
      <alignment horizontal="left" vertical="center" indent="1"/>
    </xf>
    <xf numFmtId="0" fontId="6" fillId="3" borderId="44"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53" xfId="0" applyFont="1" applyFill="1" applyBorder="1" applyAlignment="1" applyProtection="1">
      <alignment horizontal="center" vertical="center"/>
    </xf>
    <xf numFmtId="0" fontId="4" fillId="3" borderId="20" xfId="0" applyFont="1" applyFill="1" applyBorder="1" applyAlignment="1" applyProtection="1">
      <alignment horizontal="center" vertical="center" wrapText="1"/>
    </xf>
    <xf numFmtId="0" fontId="26" fillId="3" borderId="25" xfId="0" applyFont="1" applyFill="1" applyBorder="1" applyAlignment="1" applyProtection="1">
      <alignment horizontal="center" vertical="center" wrapText="1"/>
    </xf>
    <xf numFmtId="0" fontId="26" fillId="3" borderId="57" xfId="0" applyFont="1" applyFill="1" applyBorder="1" applyAlignment="1" applyProtection="1">
      <alignment horizontal="center" vertical="center" wrapText="1"/>
    </xf>
    <xf numFmtId="0" fontId="26" fillId="3" borderId="58" xfId="0" applyFont="1" applyFill="1" applyBorder="1" applyAlignment="1" applyProtection="1">
      <alignment horizontal="center" vertical="center" wrapText="1"/>
    </xf>
    <xf numFmtId="0" fontId="5" fillId="3" borderId="25" xfId="0" applyFont="1" applyFill="1" applyBorder="1" applyAlignment="1" applyProtection="1">
      <alignment horizontal="center" vertical="center"/>
    </xf>
    <xf numFmtId="0" fontId="5" fillId="3" borderId="57" xfId="0" applyFont="1" applyFill="1" applyBorder="1" applyAlignment="1" applyProtection="1">
      <alignment horizontal="center" vertical="center"/>
    </xf>
    <xf numFmtId="0" fontId="5" fillId="3" borderId="31" xfId="0" applyFont="1" applyFill="1" applyBorder="1" applyAlignment="1" applyProtection="1">
      <alignment horizontal="center" vertical="center"/>
    </xf>
    <xf numFmtId="0" fontId="4" fillId="3" borderId="27"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5" fillId="0" borderId="47" xfId="0" applyFont="1" applyFill="1" applyBorder="1" applyAlignment="1" applyProtection="1">
      <alignment horizontal="left" vertical="center"/>
      <protection locked="0"/>
    </xf>
    <xf numFmtId="0" fontId="5" fillId="0" borderId="45" xfId="0" applyFont="1" applyFill="1" applyBorder="1" applyAlignment="1" applyProtection="1">
      <alignment horizontal="left" vertical="center"/>
      <protection locked="0"/>
    </xf>
    <xf numFmtId="0" fontId="5" fillId="0" borderId="46" xfId="0" applyFont="1" applyFill="1" applyBorder="1" applyAlignment="1" applyProtection="1">
      <alignment horizontal="left" vertical="center"/>
      <protection locked="0"/>
    </xf>
    <xf numFmtId="0" fontId="4" fillId="3" borderId="62" xfId="0" applyFont="1" applyFill="1" applyBorder="1" applyAlignment="1" applyProtection="1">
      <alignment horizontal="center" vertical="center"/>
    </xf>
    <xf numFmtId="0" fontId="0" fillId="0" borderId="60" xfId="0" applyBorder="1" applyProtection="1"/>
    <xf numFmtId="0" fontId="0" fillId="0" borderId="59" xfId="0" applyBorder="1" applyProtection="1"/>
    <xf numFmtId="0" fontId="3" fillId="0" borderId="2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54" xfId="0" applyFont="1" applyBorder="1" applyAlignment="1" applyProtection="1">
      <alignment horizontal="center" vertical="center"/>
      <protection locked="0"/>
    </xf>
    <xf numFmtId="0" fontId="3" fillId="3" borderId="25" xfId="0" applyFont="1" applyFill="1" applyBorder="1" applyAlignment="1" applyProtection="1">
      <alignment horizontal="center" vertical="center"/>
    </xf>
    <xf numFmtId="0" fontId="3" fillId="3" borderId="57" xfId="0" applyFont="1" applyFill="1" applyBorder="1" applyAlignment="1" applyProtection="1">
      <alignment horizontal="center" vertical="center"/>
    </xf>
    <xf numFmtId="0" fontId="3" fillId="3" borderId="31" xfId="0" applyFont="1" applyFill="1" applyBorder="1" applyAlignment="1" applyProtection="1">
      <alignment horizontal="center" vertical="center"/>
    </xf>
    <xf numFmtId="0" fontId="3" fillId="0" borderId="57" xfId="0" applyFont="1" applyBorder="1" applyAlignment="1" applyProtection="1">
      <alignment horizontal="center" vertical="center"/>
      <protection locked="0"/>
    </xf>
    <xf numFmtId="0" fontId="3" fillId="3" borderId="57" xfId="0" applyFont="1" applyFill="1" applyBorder="1" applyAlignment="1" applyProtection="1">
      <alignment horizontal="center"/>
    </xf>
    <xf numFmtId="0" fontId="3" fillId="3" borderId="58" xfId="0" applyFont="1" applyFill="1" applyBorder="1" applyAlignment="1" applyProtection="1">
      <alignment horizontal="center"/>
    </xf>
    <xf numFmtId="0" fontId="3" fillId="3" borderId="58" xfId="0" applyFont="1" applyFill="1" applyBorder="1" applyAlignment="1" applyProtection="1">
      <alignment horizontal="center" vertical="center"/>
    </xf>
    <xf numFmtId="0" fontId="3" fillId="0" borderId="58"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0" fillId="0" borderId="51" xfId="0" applyBorder="1" applyProtection="1"/>
    <xf numFmtId="0" fontId="4" fillId="3" borderId="60"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3" fillId="0" borderId="57" xfId="0" applyFont="1" applyBorder="1" applyAlignment="1" applyProtection="1">
      <alignment horizontal="left" vertical="center" indent="1"/>
    </xf>
    <xf numFmtId="0" fontId="3" fillId="0" borderId="24" xfId="0" applyFont="1" applyBorder="1" applyAlignment="1" applyProtection="1">
      <alignment horizontal="left" vertical="center" indent="1"/>
    </xf>
    <xf numFmtId="0" fontId="3" fillId="0" borderId="61" xfId="0" applyFont="1" applyBorder="1" applyAlignment="1" applyProtection="1">
      <alignment horizontal="left" vertical="center" indent="1"/>
    </xf>
    <xf numFmtId="0" fontId="3" fillId="0" borderId="54" xfId="0" applyFont="1" applyBorder="1" applyAlignment="1" applyProtection="1">
      <alignment horizontal="left" vertical="center" indent="1"/>
    </xf>
    <xf numFmtId="164" fontId="3" fillId="0" borderId="24" xfId="0" applyNumberFormat="1" applyFont="1" applyBorder="1" applyAlignment="1" applyProtection="1">
      <alignment horizontal="center" vertical="center"/>
      <protection locked="0"/>
    </xf>
    <xf numFmtId="164" fontId="3" fillId="0" borderId="61" xfId="0" applyNumberFormat="1" applyFont="1" applyBorder="1" applyAlignment="1" applyProtection="1">
      <alignment horizontal="center" vertical="center"/>
      <protection locked="0"/>
    </xf>
    <xf numFmtId="164" fontId="3" fillId="0" borderId="50" xfId="0" applyNumberFormat="1" applyFont="1" applyBorder="1" applyAlignment="1" applyProtection="1">
      <alignment horizontal="center" vertical="center"/>
      <protection locked="0"/>
    </xf>
    <xf numFmtId="164" fontId="3" fillId="0" borderId="25" xfId="0" applyNumberFormat="1" applyFont="1" applyBorder="1" applyAlignment="1" applyProtection="1">
      <alignment horizontal="center" vertical="center"/>
      <protection locked="0"/>
    </xf>
    <xf numFmtId="164" fontId="3" fillId="0" borderId="57" xfId="0" applyNumberFormat="1" applyFont="1" applyBorder="1" applyAlignment="1" applyProtection="1">
      <alignment horizontal="center" vertical="center"/>
      <protection locked="0"/>
    </xf>
    <xf numFmtId="164" fontId="3" fillId="0" borderId="58" xfId="0" applyNumberFormat="1" applyFont="1" applyBorder="1" applyAlignment="1" applyProtection="1">
      <alignment horizontal="center" vertical="center"/>
      <protection locked="0"/>
    </xf>
    <xf numFmtId="0" fontId="3" fillId="3" borderId="60" xfId="0" applyFont="1" applyFill="1" applyBorder="1" applyAlignment="1" applyProtection="1">
      <alignment horizontal="center" vertical="center"/>
    </xf>
    <xf numFmtId="0" fontId="3" fillId="3" borderId="59" xfId="0" applyFont="1" applyFill="1" applyBorder="1" applyAlignment="1" applyProtection="1">
      <alignment horizontal="center" vertical="center"/>
    </xf>
    <xf numFmtId="0" fontId="3" fillId="0" borderId="47" xfId="0" applyFont="1" applyFill="1" applyBorder="1" applyAlignment="1" applyProtection="1">
      <alignment horizontal="left" vertical="top" wrapText="1"/>
    </xf>
    <xf numFmtId="0" fontId="3" fillId="0" borderId="45" xfId="0" applyFont="1" applyFill="1" applyBorder="1" applyAlignment="1" applyProtection="1">
      <alignment horizontal="left" vertical="top" wrapText="1"/>
    </xf>
    <xf numFmtId="0" fontId="3" fillId="0" borderId="46" xfId="0" applyFont="1" applyFill="1" applyBorder="1" applyAlignment="1" applyProtection="1">
      <alignment horizontal="left" vertical="top" wrapText="1"/>
    </xf>
    <xf numFmtId="0" fontId="4" fillId="3" borderId="27" xfId="0" applyFont="1" applyFill="1" applyBorder="1" applyAlignment="1" applyProtection="1">
      <alignment horizontal="left" vertical="center" indent="1"/>
    </xf>
    <xf numFmtId="0" fontId="4" fillId="3" borderId="59" xfId="0" applyFont="1" applyFill="1" applyBorder="1" applyAlignment="1" applyProtection="1">
      <alignment horizontal="left" vertical="center" indent="1"/>
    </xf>
    <xf numFmtId="0" fontId="4" fillId="3" borderId="44"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3" fillId="0" borderId="1" xfId="0" applyFont="1" applyBorder="1" applyAlignment="1" applyProtection="1">
      <alignment horizontal="left" vertical="center" wrapText="1" indent="1"/>
    </xf>
    <xf numFmtId="0" fontId="3" fillId="0" borderId="20" xfId="0" applyFont="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0" borderId="21" xfId="0" applyFont="1" applyBorder="1" applyAlignment="1" applyProtection="1">
      <alignment horizontal="center" vertical="center"/>
    </xf>
    <xf numFmtId="0" fontId="3" fillId="0" borderId="6" xfId="0" applyFont="1" applyBorder="1" applyAlignment="1" applyProtection="1">
      <alignment horizontal="left" vertical="center" wrapText="1" indent="1"/>
    </xf>
    <xf numFmtId="0" fontId="4" fillId="3" borderId="26" xfId="0" applyFont="1" applyFill="1" applyBorder="1" applyAlignment="1" applyProtection="1">
      <alignment horizontal="center" vertical="center"/>
    </xf>
    <xf numFmtId="0" fontId="4" fillId="3" borderId="63" xfId="0" applyFont="1" applyFill="1" applyBorder="1" applyAlignment="1" applyProtection="1">
      <alignment horizontal="center" vertical="center" wrapText="1"/>
    </xf>
    <xf numFmtId="0" fontId="4" fillId="3" borderId="53" xfId="0" applyFont="1" applyFill="1" applyBorder="1" applyAlignment="1" applyProtection="1">
      <alignment horizontal="center" vertical="center" wrapText="1"/>
    </xf>
  </cellXfs>
  <cellStyles count="5">
    <cellStyle name="Hiperligação" xfId="1" builtinId="8"/>
    <cellStyle name="Normal" xfId="0" builtinId="0"/>
    <cellStyle name="Normal 2" xfId="3"/>
    <cellStyle name="Normal 3" xfId="4"/>
    <cellStyle name="Percentagem" xfId="2" builtinId="5"/>
  </cellStyles>
  <dxfs count="138">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b/>
        <i val="0"/>
        <condense val="0"/>
        <extend val="0"/>
        <color indexed="50"/>
      </font>
    </dxf>
    <dxf>
      <font>
        <b/>
        <i val="0"/>
        <condense val="0"/>
        <extend val="0"/>
        <color indexed="10"/>
      </font>
    </dxf>
    <dxf>
      <font>
        <b/>
        <i val="0"/>
        <condense val="0"/>
        <extend val="0"/>
        <color indexed="52"/>
      </font>
    </dxf>
    <dxf>
      <font>
        <condense val="0"/>
        <extend val="0"/>
        <color indexed="50"/>
      </font>
    </dxf>
    <dxf>
      <font>
        <condense val="0"/>
        <extend val="0"/>
        <color indexed="53"/>
      </font>
    </dxf>
    <dxf>
      <font>
        <b val="0"/>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EB2E5"/>
      <rgbColor rgb="00CC99FF"/>
      <rgbColor rgb="00FFCC99"/>
      <rgbColor rgb="003366FF"/>
      <rgbColor rgb="0033CCCC"/>
      <rgbColor rgb="0099CC00"/>
      <rgbColor rgb="00FFCC00"/>
      <rgbColor rgb="00FF9900"/>
      <rgbColor rgb="00FF6600"/>
      <rgbColor rgb="00666699"/>
      <rgbColor rgb="00969696"/>
      <rgbColor rgb="00003366"/>
      <rgbColor rgb="00339966"/>
      <rgbColor rgb="00ECECEC"/>
      <rgbColor rgb="00FF87C3"/>
      <rgbColor rgb="00993300"/>
      <rgbColor rgb="00993366"/>
      <rgbColor rgb="00333399"/>
      <rgbColor rgb="00333333"/>
    </indexedColors>
    <mruColors>
      <color rgb="FFEAEAEA"/>
      <color rgb="FFF8F8F8"/>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2</xdr:row>
      <xdr:rowOff>133350</xdr:rowOff>
    </xdr:from>
    <xdr:to>
      <xdr:col>2</xdr:col>
      <xdr:colOff>523875</xdr:colOff>
      <xdr:row>4</xdr:row>
      <xdr:rowOff>272217</xdr:rowOff>
    </xdr:to>
    <xdr:pic>
      <xdr:nvPicPr>
        <xdr:cNvPr id="2" name="Picture 7"/>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23875" y="581025"/>
          <a:ext cx="571500" cy="58654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5" enableFormatConditionsCalculation="0">
    <tabColor theme="3" tint="0.39997558519241921"/>
    <pageSetUpPr autoPageBreaks="0"/>
  </sheetPr>
  <dimension ref="B1:O34"/>
  <sheetViews>
    <sheetView showGridLines="0" zoomScaleNormal="100" workbookViewId="0">
      <selection activeCell="N28" sqref="N28"/>
    </sheetView>
  </sheetViews>
  <sheetFormatPr defaultRowHeight="12.75" x14ac:dyDescent="0.2"/>
  <cols>
    <col min="1" max="2" width="4.28515625" style="36" customWidth="1"/>
    <col min="3" max="5" width="9.140625" style="36"/>
    <col min="6" max="6" width="10.42578125" style="36" bestFit="1" customWidth="1"/>
    <col min="7" max="7" width="12.140625" style="36" bestFit="1" customWidth="1"/>
    <col min="8" max="14" width="9.140625" style="36"/>
    <col min="15" max="15" width="4.28515625" style="36" customWidth="1"/>
    <col min="16" max="16" width="4.5703125" style="36" customWidth="1"/>
    <col min="17" max="16384" width="9.140625" style="36"/>
  </cols>
  <sheetData>
    <row r="1" spans="2:15" ht="22.5" customHeight="1" thickBot="1" x14ac:dyDescent="0.25"/>
    <row r="2" spans="2:15" ht="12.75" customHeight="1" x14ac:dyDescent="0.2">
      <c r="B2" s="37"/>
      <c r="C2" s="38"/>
      <c r="D2" s="38"/>
      <c r="E2" s="38"/>
      <c r="F2" s="38"/>
      <c r="G2" s="38"/>
      <c r="H2" s="38"/>
      <c r="I2" s="38"/>
      <c r="J2" s="38"/>
      <c r="K2" s="38"/>
      <c r="L2" s="38"/>
      <c r="M2" s="38"/>
      <c r="N2" s="38"/>
      <c r="O2" s="39"/>
    </row>
    <row r="3" spans="2:15" x14ac:dyDescent="0.2">
      <c r="B3" s="40"/>
      <c r="C3" s="32"/>
      <c r="D3" s="32"/>
      <c r="E3" s="32"/>
      <c r="F3" s="32"/>
      <c r="G3" s="32"/>
      <c r="H3" s="32"/>
      <c r="I3" s="32"/>
      <c r="J3" s="32"/>
      <c r="K3" s="32"/>
      <c r="L3" s="32"/>
      <c r="M3" s="32"/>
      <c r="N3" s="32"/>
      <c r="O3" s="41"/>
    </row>
    <row r="4" spans="2:15" ht="22.5" x14ac:dyDescent="0.3">
      <c r="B4" s="299" t="s">
        <v>690</v>
      </c>
      <c r="C4" s="300"/>
      <c r="D4" s="300"/>
      <c r="E4" s="300"/>
      <c r="F4" s="300"/>
      <c r="G4" s="300"/>
      <c r="H4" s="300"/>
      <c r="I4" s="300"/>
      <c r="J4" s="300"/>
      <c r="K4" s="300"/>
      <c r="L4" s="300"/>
      <c r="M4" s="300"/>
      <c r="N4" s="300"/>
      <c r="O4" s="301"/>
    </row>
    <row r="5" spans="2:15" ht="27" customHeight="1" x14ac:dyDescent="0.25">
      <c r="B5" s="302" t="s">
        <v>691</v>
      </c>
      <c r="C5" s="303"/>
      <c r="D5" s="303"/>
      <c r="E5" s="303"/>
      <c r="F5" s="303"/>
      <c r="G5" s="303"/>
      <c r="H5" s="303"/>
      <c r="I5" s="303"/>
      <c r="J5" s="303"/>
      <c r="K5" s="303"/>
      <c r="L5" s="303"/>
      <c r="M5" s="303"/>
      <c r="N5" s="303"/>
      <c r="O5" s="304"/>
    </row>
    <row r="6" spans="2:15" ht="24.75" x14ac:dyDescent="0.3">
      <c r="B6" s="40"/>
      <c r="C6" s="33"/>
      <c r="D6" s="32"/>
      <c r="E6" s="32"/>
      <c r="F6" s="32"/>
      <c r="G6" s="32"/>
      <c r="H6" s="32"/>
      <c r="I6" s="32"/>
      <c r="J6" s="32"/>
      <c r="K6" s="32"/>
      <c r="L6" s="32"/>
      <c r="M6" s="32"/>
      <c r="N6" s="32"/>
      <c r="O6" s="41"/>
    </row>
    <row r="7" spans="2:15" ht="26.25" customHeight="1" x14ac:dyDescent="0.3">
      <c r="B7" s="299" t="s">
        <v>689</v>
      </c>
      <c r="C7" s="300"/>
      <c r="D7" s="300"/>
      <c r="E7" s="300"/>
      <c r="F7" s="300"/>
      <c r="G7" s="300"/>
      <c r="H7" s="300"/>
      <c r="I7" s="300"/>
      <c r="J7" s="300"/>
      <c r="K7" s="300"/>
      <c r="L7" s="300"/>
      <c r="M7" s="300"/>
      <c r="N7" s="300"/>
      <c r="O7" s="301"/>
    </row>
    <row r="8" spans="2:15" ht="17.25" customHeight="1" x14ac:dyDescent="0.2">
      <c r="B8" s="290" t="s">
        <v>692</v>
      </c>
      <c r="C8" s="291"/>
      <c r="D8" s="291"/>
      <c r="E8" s="291"/>
      <c r="F8" s="291"/>
      <c r="G8" s="291"/>
      <c r="H8" s="291"/>
      <c r="I8" s="291"/>
      <c r="J8" s="291"/>
      <c r="K8" s="291"/>
      <c r="L8" s="291"/>
      <c r="M8" s="291"/>
      <c r="N8" s="291"/>
      <c r="O8" s="292"/>
    </row>
    <row r="9" spans="2:15" x14ac:dyDescent="0.2">
      <c r="B9" s="290"/>
      <c r="C9" s="291"/>
      <c r="D9" s="291"/>
      <c r="E9" s="291"/>
      <c r="F9" s="291"/>
      <c r="G9" s="291"/>
      <c r="H9" s="291"/>
      <c r="I9" s="291"/>
      <c r="J9" s="291"/>
      <c r="K9" s="291"/>
      <c r="L9" s="291"/>
      <c r="M9" s="291"/>
      <c r="N9" s="291"/>
      <c r="O9" s="292"/>
    </row>
    <row r="10" spans="2:15" x14ac:dyDescent="0.2">
      <c r="B10" s="40"/>
      <c r="C10" s="32"/>
      <c r="D10" s="32"/>
      <c r="E10" s="32"/>
      <c r="F10" s="32"/>
      <c r="G10" s="32"/>
      <c r="H10" s="32"/>
      <c r="I10" s="32"/>
      <c r="J10" s="32"/>
      <c r="K10" s="32"/>
      <c r="L10" s="32"/>
      <c r="M10" s="32"/>
      <c r="N10" s="32"/>
      <c r="O10" s="41"/>
    </row>
    <row r="11" spans="2:15" x14ac:dyDescent="0.2">
      <c r="B11" s="40"/>
      <c r="C11" s="32"/>
      <c r="D11" s="32"/>
      <c r="E11" s="32"/>
      <c r="F11" s="32"/>
      <c r="G11" s="32"/>
      <c r="H11" s="32"/>
      <c r="I11" s="32"/>
      <c r="J11" s="32"/>
      <c r="K11" s="32"/>
      <c r="L11" s="32"/>
      <c r="M11" s="32"/>
      <c r="N11" s="32"/>
      <c r="O11" s="41"/>
    </row>
    <row r="12" spans="2:15" x14ac:dyDescent="0.2">
      <c r="B12" s="40"/>
      <c r="C12" s="32"/>
      <c r="D12" s="32"/>
      <c r="E12" s="32"/>
      <c r="F12" s="32"/>
      <c r="G12" s="32"/>
      <c r="H12" s="32"/>
      <c r="I12" s="32"/>
      <c r="J12" s="32"/>
      <c r="K12" s="32"/>
      <c r="L12" s="32"/>
      <c r="M12" s="32"/>
      <c r="N12" s="32"/>
      <c r="O12" s="41"/>
    </row>
    <row r="13" spans="2:15" x14ac:dyDescent="0.2">
      <c r="B13" s="40"/>
      <c r="C13" s="32"/>
      <c r="D13" s="32"/>
      <c r="E13" s="32"/>
      <c r="F13" s="32"/>
      <c r="G13" s="32"/>
      <c r="H13" s="32"/>
      <c r="I13" s="32"/>
      <c r="J13" s="32"/>
      <c r="K13" s="32"/>
      <c r="L13" s="32"/>
      <c r="M13" s="32"/>
      <c r="N13" s="32"/>
      <c r="O13" s="41"/>
    </row>
    <row r="14" spans="2:15" x14ac:dyDescent="0.2">
      <c r="B14" s="40"/>
      <c r="C14" s="32"/>
      <c r="D14" s="32"/>
      <c r="E14" s="32"/>
      <c r="F14" s="32"/>
      <c r="G14" s="32"/>
      <c r="H14" s="32"/>
      <c r="I14" s="32"/>
      <c r="J14" s="32"/>
      <c r="K14" s="32"/>
      <c r="L14" s="32"/>
      <c r="M14" s="32"/>
      <c r="N14" s="32"/>
      <c r="O14" s="41"/>
    </row>
    <row r="15" spans="2:15" x14ac:dyDescent="0.2">
      <c r="B15" s="40"/>
      <c r="C15" s="210" t="s">
        <v>468</v>
      </c>
      <c r="D15" s="32"/>
      <c r="E15" s="32"/>
      <c r="F15" s="32"/>
      <c r="G15" s="32"/>
      <c r="H15" s="32"/>
      <c r="I15" s="32"/>
      <c r="J15" s="32"/>
      <c r="K15" s="32"/>
      <c r="L15" s="32"/>
      <c r="M15" s="32"/>
      <c r="N15" s="32"/>
      <c r="O15" s="41"/>
    </row>
    <row r="16" spans="2:15" ht="13.5" thickBot="1" x14ac:dyDescent="0.25">
      <c r="B16" s="40"/>
      <c r="C16" s="34"/>
      <c r="D16" s="32"/>
      <c r="E16" s="32"/>
      <c r="F16" s="32"/>
      <c r="G16" s="32"/>
      <c r="H16" s="32"/>
      <c r="I16" s="32"/>
      <c r="J16" s="32"/>
      <c r="K16" s="32"/>
      <c r="L16" s="32"/>
      <c r="M16" s="32"/>
      <c r="N16" s="32"/>
      <c r="O16" s="41"/>
    </row>
    <row r="17" spans="2:15" x14ac:dyDescent="0.2">
      <c r="B17" s="40"/>
      <c r="C17" s="277" t="s">
        <v>699</v>
      </c>
      <c r="D17" s="278"/>
      <c r="E17" s="278"/>
      <c r="F17" s="278"/>
      <c r="G17" s="278"/>
      <c r="H17" s="278"/>
      <c r="I17" s="278"/>
      <c r="J17" s="278"/>
      <c r="K17" s="278"/>
      <c r="L17" s="278"/>
      <c r="M17" s="278"/>
      <c r="N17" s="279"/>
      <c r="O17" s="41"/>
    </row>
    <row r="18" spans="2:15" ht="13.5" thickBot="1" x14ac:dyDescent="0.25">
      <c r="B18" s="40"/>
      <c r="C18" s="280"/>
      <c r="D18" s="281"/>
      <c r="E18" s="281"/>
      <c r="F18" s="281"/>
      <c r="G18" s="281"/>
      <c r="H18" s="281"/>
      <c r="I18" s="281"/>
      <c r="J18" s="281"/>
      <c r="K18" s="281"/>
      <c r="L18" s="281"/>
      <c r="M18" s="281"/>
      <c r="N18" s="282"/>
      <c r="O18" s="41"/>
    </row>
    <row r="19" spans="2:15" x14ac:dyDescent="0.2">
      <c r="B19" s="40"/>
      <c r="C19" s="32"/>
      <c r="D19" s="32"/>
      <c r="E19" s="32"/>
      <c r="F19" s="32"/>
      <c r="G19" s="32"/>
      <c r="H19" s="32"/>
      <c r="I19" s="32"/>
      <c r="J19" s="32"/>
      <c r="K19" s="32"/>
      <c r="L19" s="32"/>
      <c r="M19" s="32"/>
      <c r="N19" s="32"/>
      <c r="O19" s="41"/>
    </row>
    <row r="20" spans="2:15" ht="13.5" thickBot="1" x14ac:dyDescent="0.25">
      <c r="B20" s="40"/>
      <c r="C20" s="32"/>
      <c r="D20" s="32"/>
      <c r="E20" s="32"/>
      <c r="F20" s="32"/>
      <c r="G20" s="32"/>
      <c r="H20" s="32"/>
      <c r="I20" s="32"/>
      <c r="J20" s="35"/>
      <c r="K20" s="32"/>
      <c r="L20" s="32"/>
      <c r="M20" s="32"/>
      <c r="N20" s="32"/>
      <c r="O20" s="41"/>
    </row>
    <row r="21" spans="2:15" ht="13.5" thickBot="1" x14ac:dyDescent="0.25">
      <c r="B21" s="40"/>
      <c r="C21" s="219" t="s">
        <v>604</v>
      </c>
      <c r="D21" s="243">
        <v>1</v>
      </c>
      <c r="E21" s="219" t="s">
        <v>605</v>
      </c>
      <c r="F21" s="242"/>
      <c r="G21" s="274" t="s">
        <v>685</v>
      </c>
      <c r="H21" s="32"/>
      <c r="I21" s="32"/>
      <c r="J21" s="32"/>
      <c r="K21" s="32"/>
      <c r="L21" s="32"/>
      <c r="M21" s="32"/>
      <c r="N21" s="32"/>
      <c r="O21" s="41"/>
    </row>
    <row r="22" spans="2:15" ht="13.5" thickBot="1" x14ac:dyDescent="0.25">
      <c r="B22" s="42"/>
      <c r="C22" s="43"/>
      <c r="D22" s="43"/>
      <c r="E22" s="43"/>
      <c r="F22" s="43"/>
      <c r="G22" s="43"/>
      <c r="H22" s="43"/>
      <c r="I22" s="43"/>
      <c r="J22" s="43"/>
      <c r="K22" s="43"/>
      <c r="L22" s="43"/>
      <c r="M22" s="43"/>
      <c r="N22" s="43"/>
      <c r="O22" s="44"/>
    </row>
    <row r="23" spans="2:15" ht="6.75" customHeight="1" thickBot="1" x14ac:dyDescent="0.25">
      <c r="C23" s="45"/>
      <c r="D23" s="45"/>
      <c r="E23" s="45"/>
      <c r="F23" s="45"/>
      <c r="G23" s="45"/>
      <c r="H23" s="45"/>
      <c r="I23" s="45"/>
      <c r="J23" s="45"/>
      <c r="K23" s="45"/>
      <c r="L23" s="45"/>
      <c r="M23" s="45"/>
      <c r="N23" s="45"/>
      <c r="O23" s="45"/>
    </row>
    <row r="24" spans="2:15" ht="17.25" customHeight="1" thickBot="1" x14ac:dyDescent="0.25">
      <c r="B24" s="285" t="s">
        <v>516</v>
      </c>
      <c r="C24" s="286"/>
      <c r="D24" s="286"/>
      <c r="E24" s="286"/>
      <c r="F24" s="286"/>
      <c r="G24" s="286"/>
      <c r="H24" s="283" t="s">
        <v>700</v>
      </c>
      <c r="I24" s="283"/>
      <c r="J24" s="283"/>
      <c r="K24" s="283"/>
      <c r="L24" s="283"/>
      <c r="M24" s="283"/>
      <c r="N24" s="283"/>
      <c r="O24" s="284"/>
    </row>
    <row r="25" spans="2:15" ht="6.75" customHeight="1" thickBot="1" x14ac:dyDescent="0.25">
      <c r="B25" s="49"/>
      <c r="D25" s="45"/>
      <c r="E25" s="45"/>
      <c r="F25" s="45"/>
      <c r="G25" s="45"/>
      <c r="H25" s="45"/>
      <c r="I25" s="45"/>
      <c r="J25" s="45"/>
      <c r="K25" s="45"/>
      <c r="L25" s="45"/>
      <c r="M25" s="45"/>
      <c r="N25" s="45"/>
      <c r="O25" s="45"/>
    </row>
    <row r="26" spans="2:15" ht="17.25" customHeight="1" thickBot="1" x14ac:dyDescent="0.25">
      <c r="B26" s="285" t="s">
        <v>580</v>
      </c>
      <c r="C26" s="286"/>
      <c r="D26" s="286"/>
      <c r="E26" s="286"/>
      <c r="F26" s="283">
        <v>291850100</v>
      </c>
      <c r="G26" s="284"/>
      <c r="I26" s="285" t="s">
        <v>581</v>
      </c>
      <c r="J26" s="286"/>
      <c r="K26" s="286"/>
      <c r="L26" s="286"/>
      <c r="M26" s="287" t="s">
        <v>701</v>
      </c>
      <c r="N26" s="288"/>
      <c r="O26" s="289"/>
    </row>
    <row r="27" spans="2:15" ht="6.75" customHeight="1" thickBot="1" x14ac:dyDescent="0.25">
      <c r="B27" s="49"/>
      <c r="D27" s="45"/>
      <c r="E27" s="45"/>
      <c r="F27" s="45"/>
      <c r="G27" s="45"/>
      <c r="H27" s="45"/>
      <c r="I27" s="45"/>
      <c r="J27" s="45"/>
      <c r="K27" s="45"/>
      <c r="L27" s="45"/>
      <c r="M27" s="45"/>
      <c r="N27" s="45"/>
      <c r="O27" s="45"/>
    </row>
    <row r="28" spans="2:15" ht="11.25" customHeight="1" x14ac:dyDescent="0.2">
      <c r="B28" s="293" t="s">
        <v>693</v>
      </c>
      <c r="C28" s="294"/>
      <c r="D28" s="295"/>
      <c r="I28" s="45"/>
      <c r="J28" s="45"/>
      <c r="K28" s="45"/>
      <c r="L28" s="45"/>
      <c r="M28" s="45"/>
      <c r="N28" s="45"/>
      <c r="O28" s="45"/>
    </row>
    <row r="29" spans="2:15" ht="6.75" customHeight="1" thickBot="1" x14ac:dyDescent="0.25">
      <c r="B29" s="296"/>
      <c r="C29" s="297"/>
      <c r="D29" s="298"/>
      <c r="E29" s="45"/>
      <c r="F29" s="45"/>
      <c r="G29" s="45"/>
      <c r="H29" s="45"/>
      <c r="I29" s="45"/>
      <c r="J29" s="45"/>
      <c r="K29" s="45"/>
      <c r="L29" s="45"/>
      <c r="M29" s="45"/>
      <c r="N29" s="45"/>
      <c r="O29" s="45"/>
    </row>
    <row r="30" spans="2:15" x14ac:dyDescent="0.2">
      <c r="C30" s="45"/>
      <c r="D30" s="45"/>
      <c r="E30" s="45"/>
      <c r="H30" s="45"/>
      <c r="I30" s="45"/>
      <c r="J30" s="45"/>
      <c r="K30" s="45"/>
      <c r="L30" s="45"/>
      <c r="M30" s="45"/>
      <c r="N30" s="45"/>
      <c r="O30" s="45"/>
    </row>
    <row r="31" spans="2:15" x14ac:dyDescent="0.2">
      <c r="B31" s="275" t="s">
        <v>687</v>
      </c>
    </row>
    <row r="32" spans="2:15" ht="12.75" customHeight="1" x14ac:dyDescent="0.2">
      <c r="B32" s="276" t="s">
        <v>688</v>
      </c>
      <c r="C32" s="276"/>
      <c r="D32" s="276"/>
      <c r="E32" s="276"/>
      <c r="F32" s="276"/>
      <c r="G32" s="276"/>
      <c r="H32" s="276"/>
      <c r="I32" s="276"/>
      <c r="J32" s="276"/>
      <c r="K32" s="276"/>
      <c r="L32" s="276"/>
      <c r="M32" s="276"/>
      <c r="N32" s="276"/>
      <c r="O32" s="276"/>
    </row>
    <row r="33" spans="2:15" x14ac:dyDescent="0.2">
      <c r="B33" s="276"/>
      <c r="C33" s="276"/>
      <c r="D33" s="276"/>
      <c r="E33" s="276"/>
      <c r="F33" s="276"/>
      <c r="G33" s="276"/>
      <c r="H33" s="276"/>
      <c r="I33" s="276"/>
      <c r="J33" s="276"/>
      <c r="K33" s="276"/>
      <c r="L33" s="276"/>
      <c r="M33" s="276"/>
      <c r="N33" s="276"/>
      <c r="O33" s="276"/>
    </row>
    <row r="34" spans="2:15" x14ac:dyDescent="0.2">
      <c r="B34" s="276"/>
      <c r="C34" s="276"/>
      <c r="D34" s="276"/>
      <c r="E34" s="276"/>
      <c r="F34" s="276"/>
      <c r="G34" s="276"/>
      <c r="H34" s="276"/>
      <c r="I34" s="276"/>
      <c r="J34" s="276"/>
      <c r="K34" s="276"/>
      <c r="L34" s="276"/>
      <c r="M34" s="276"/>
      <c r="N34" s="276"/>
      <c r="O34" s="276"/>
    </row>
  </sheetData>
  <sheetProtection password="CA77" sheet="1" objects="1" scenarios="1"/>
  <mergeCells count="14">
    <mergeCell ref="B9:O9"/>
    <mergeCell ref="B28:D29"/>
    <mergeCell ref="B7:O7"/>
    <mergeCell ref="B8:O8"/>
    <mergeCell ref="B4:O4"/>
    <mergeCell ref="B5:O5"/>
    <mergeCell ref="B32:O34"/>
    <mergeCell ref="C17:N18"/>
    <mergeCell ref="F26:G26"/>
    <mergeCell ref="H24:O24"/>
    <mergeCell ref="I26:L26"/>
    <mergeCell ref="B26:E26"/>
    <mergeCell ref="B24:G24"/>
    <mergeCell ref="M26:O26"/>
  </mergeCells>
  <phoneticPr fontId="19" type="noConversion"/>
  <printOptions horizontalCentered="1"/>
  <pageMargins left="0.75" right="0.75" top="0.98425196850393704" bottom="0.98425196850393704" header="0" footer="0"/>
  <pageSetup paperSize="9" scale="97"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enableFormatConditionsCalculation="0">
    <tabColor theme="3" tint="-0.499984740745262"/>
    <pageSetUpPr autoPageBreaks="0"/>
  </sheetPr>
  <dimension ref="A1:AB34"/>
  <sheetViews>
    <sheetView showGridLines="0" showRowColHeaders="0" zoomScaleNormal="100" workbookViewId="0">
      <selection activeCell="L7" sqref="L7"/>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IF(Validação!E24="Preenchido","","Mensagem: " &amp; Validação!E24 &amp; "! " &amp; Validação!E25)</f>
        <v/>
      </c>
      <c r="B2" s="235"/>
      <c r="C2" s="235"/>
      <c r="D2" s="235"/>
      <c r="E2" s="235"/>
      <c r="F2" s="235"/>
      <c r="G2" s="13"/>
      <c r="H2" s="13"/>
      <c r="I2" s="13"/>
      <c r="J2" s="13"/>
      <c r="K2" s="13"/>
      <c r="M2" s="13"/>
      <c r="P2" s="237"/>
      <c r="Q2" s="238"/>
    </row>
    <row r="3" spans="1:17" ht="87" customHeight="1" x14ac:dyDescent="0.15">
      <c r="A3" s="75" t="s">
        <v>90</v>
      </c>
      <c r="B3" s="387" t="s">
        <v>548</v>
      </c>
      <c r="C3" s="388"/>
      <c r="D3" s="76" t="s">
        <v>21</v>
      </c>
      <c r="E3" s="2" t="s">
        <v>406</v>
      </c>
      <c r="F3" s="76" t="s">
        <v>407</v>
      </c>
      <c r="G3" s="76" t="s">
        <v>408</v>
      </c>
      <c r="H3" s="76" t="s">
        <v>409</v>
      </c>
      <c r="I3" s="76" t="s">
        <v>354</v>
      </c>
      <c r="J3" s="76" t="s">
        <v>416</v>
      </c>
      <c r="K3" s="76" t="s">
        <v>417</v>
      </c>
      <c r="L3" s="76" t="s">
        <v>415</v>
      </c>
      <c r="M3" s="76" t="s">
        <v>33</v>
      </c>
      <c r="N3" s="77" t="s">
        <v>22</v>
      </c>
    </row>
    <row r="4" spans="1:17" ht="13.5" customHeight="1" x14ac:dyDescent="0.15">
      <c r="A4" s="348" t="s">
        <v>91</v>
      </c>
      <c r="B4" s="351" t="s">
        <v>29</v>
      </c>
      <c r="C4" s="118" t="s">
        <v>23</v>
      </c>
      <c r="D4" s="183">
        <v>0</v>
      </c>
      <c r="E4" s="183">
        <v>0</v>
      </c>
      <c r="F4" s="183">
        <v>0</v>
      </c>
      <c r="G4" s="183">
        <v>0</v>
      </c>
      <c r="H4" s="183">
        <v>0</v>
      </c>
      <c r="I4" s="183">
        <v>0</v>
      </c>
      <c r="J4" s="126">
        <v>0</v>
      </c>
      <c r="K4" s="126">
        <v>0</v>
      </c>
      <c r="L4" s="183">
        <v>0</v>
      </c>
      <c r="M4" s="183">
        <v>0</v>
      </c>
      <c r="N4" s="119">
        <f>SUM(D4:M4)</f>
        <v>0</v>
      </c>
      <c r="O4" s="57">
        <f>IF(OR(D4="",E4="",F4="",G4="",H4="",I4="",J4="",K4="",L4="",M4="",D5="",E5="",F5="",G5="",H5="",I5="",J5="",K5="",L5="",M5=""),1,0)</f>
        <v>0</v>
      </c>
      <c r="P4" s="57">
        <f>SUM(O4,O7,O10,O13)</f>
        <v>0</v>
      </c>
      <c r="Q4" s="113"/>
    </row>
    <row r="5" spans="1:17" ht="13.5" customHeight="1" x14ac:dyDescent="0.15">
      <c r="A5" s="349"/>
      <c r="B5" s="352"/>
      <c r="C5" s="120" t="s">
        <v>26</v>
      </c>
      <c r="D5" s="184">
        <v>0</v>
      </c>
      <c r="E5" s="184">
        <v>0</v>
      </c>
      <c r="F5" s="184">
        <v>0</v>
      </c>
      <c r="G5" s="184">
        <v>0</v>
      </c>
      <c r="H5" s="184">
        <v>0</v>
      </c>
      <c r="I5" s="184">
        <v>0</v>
      </c>
      <c r="J5" s="127">
        <v>0</v>
      </c>
      <c r="K5" s="127">
        <v>0</v>
      </c>
      <c r="L5" s="184">
        <v>0</v>
      </c>
      <c r="M5" s="184">
        <v>0</v>
      </c>
      <c r="N5" s="121">
        <f t="shared" ref="N5:N15" si="0">SUM(D5:M5)</f>
        <v>0</v>
      </c>
      <c r="O5" s="58"/>
      <c r="P5" s="58"/>
    </row>
    <row r="6" spans="1:17" ht="13.5" customHeight="1" x14ac:dyDescent="0.15">
      <c r="A6" s="349"/>
      <c r="B6" s="357"/>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17" ht="13.5" customHeight="1" x14ac:dyDescent="0.15">
      <c r="A7" s="348" t="s">
        <v>92</v>
      </c>
      <c r="B7" s="351" t="s">
        <v>345</v>
      </c>
      <c r="C7" s="118" t="s">
        <v>23</v>
      </c>
      <c r="D7" s="183">
        <v>0</v>
      </c>
      <c r="E7" s="183">
        <v>0</v>
      </c>
      <c r="F7" s="183">
        <v>0</v>
      </c>
      <c r="G7" s="183">
        <v>0</v>
      </c>
      <c r="H7" s="183">
        <v>0</v>
      </c>
      <c r="I7" s="183">
        <v>0</v>
      </c>
      <c r="J7" s="126">
        <v>0</v>
      </c>
      <c r="K7" s="126">
        <v>0</v>
      </c>
      <c r="L7" s="183">
        <v>1</v>
      </c>
      <c r="M7" s="183">
        <v>0</v>
      </c>
      <c r="N7" s="119">
        <f t="shared" si="0"/>
        <v>1</v>
      </c>
      <c r="O7" s="57">
        <f>IF(OR(D7="",E7="",F7="",G7="",H7="",I7="",J7="",K7="",L7="",M7="",D8="",E8="",F8="",G8="",H8="",I8="",J8="",K8="",L8="",M8=""),1,0)</f>
        <v>0</v>
      </c>
      <c r="P7" s="58"/>
    </row>
    <row r="8" spans="1:17" ht="13.5" customHeight="1" x14ac:dyDescent="0.15">
      <c r="A8" s="349"/>
      <c r="B8" s="352"/>
      <c r="C8" s="120" t="s">
        <v>26</v>
      </c>
      <c r="D8" s="184">
        <v>0</v>
      </c>
      <c r="E8" s="184">
        <v>0</v>
      </c>
      <c r="F8" s="184">
        <v>0</v>
      </c>
      <c r="G8" s="184">
        <v>0</v>
      </c>
      <c r="H8" s="184">
        <v>0</v>
      </c>
      <c r="I8" s="184">
        <v>0</v>
      </c>
      <c r="J8" s="127">
        <v>0</v>
      </c>
      <c r="K8" s="127">
        <v>0</v>
      </c>
      <c r="L8" s="184">
        <v>7</v>
      </c>
      <c r="M8" s="184">
        <v>0</v>
      </c>
      <c r="N8" s="121">
        <f t="shared" si="0"/>
        <v>7</v>
      </c>
      <c r="O8" s="58"/>
      <c r="P8" s="58"/>
    </row>
    <row r="9" spans="1:17" ht="13.5" customHeight="1" x14ac:dyDescent="0.15">
      <c r="A9" s="349"/>
      <c r="B9" s="357"/>
      <c r="C9" s="122" t="s">
        <v>27</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8</v>
      </c>
      <c r="M9" s="122">
        <f t="shared" si="2"/>
        <v>0</v>
      </c>
      <c r="N9" s="123">
        <f t="shared" si="0"/>
        <v>8</v>
      </c>
      <c r="O9" s="58"/>
      <c r="P9" s="58"/>
    </row>
    <row r="10" spans="1:17" ht="13.5" customHeight="1" x14ac:dyDescent="0.15">
      <c r="A10" s="348" t="s">
        <v>93</v>
      </c>
      <c r="B10" s="351" t="s">
        <v>549</v>
      </c>
      <c r="C10" s="118" t="s">
        <v>23</v>
      </c>
      <c r="D10" s="183">
        <v>0</v>
      </c>
      <c r="E10" s="183">
        <v>0</v>
      </c>
      <c r="F10" s="183">
        <v>0</v>
      </c>
      <c r="G10" s="183">
        <v>0</v>
      </c>
      <c r="H10" s="183">
        <v>0</v>
      </c>
      <c r="I10" s="183">
        <v>0</v>
      </c>
      <c r="J10" s="126">
        <v>0</v>
      </c>
      <c r="K10" s="126">
        <v>0</v>
      </c>
      <c r="L10" s="183">
        <v>2</v>
      </c>
      <c r="M10" s="183">
        <v>0</v>
      </c>
      <c r="N10" s="119">
        <f t="shared" si="0"/>
        <v>2</v>
      </c>
      <c r="O10" s="57">
        <f>IF(OR(D10="",E10="",F10="",G10="",H10="",I10="",J10="",K10="",L10="",M10="",D11="",E11="",F11="",G11="",H11="",I11="",J11="",K11="",L11="",M11=""),1,0)</f>
        <v>0</v>
      </c>
      <c r="P10" s="58"/>
    </row>
    <row r="11" spans="1:17" ht="13.5" customHeight="1" x14ac:dyDescent="0.15">
      <c r="A11" s="349"/>
      <c r="B11" s="352"/>
      <c r="C11" s="120" t="s">
        <v>26</v>
      </c>
      <c r="D11" s="184">
        <v>0</v>
      </c>
      <c r="E11" s="184">
        <v>0</v>
      </c>
      <c r="F11" s="184">
        <v>0</v>
      </c>
      <c r="G11" s="184">
        <v>0</v>
      </c>
      <c r="H11" s="184">
        <v>0</v>
      </c>
      <c r="I11" s="184">
        <v>0</v>
      </c>
      <c r="J11" s="127">
        <v>0</v>
      </c>
      <c r="K11" s="127">
        <v>0</v>
      </c>
      <c r="L11" s="184">
        <v>3</v>
      </c>
      <c r="M11" s="184">
        <v>0</v>
      </c>
      <c r="N11" s="121">
        <f t="shared" si="0"/>
        <v>3</v>
      </c>
      <c r="O11" s="58"/>
      <c r="P11" s="58"/>
    </row>
    <row r="12" spans="1:17" ht="13.5" customHeight="1" x14ac:dyDescent="0.15">
      <c r="A12" s="349"/>
      <c r="B12" s="357"/>
      <c r="C12" s="122" t="s">
        <v>27</v>
      </c>
      <c r="D12" s="122">
        <f>SUM(D10,D11)</f>
        <v>0</v>
      </c>
      <c r="E12" s="122">
        <f t="shared" ref="E12:M12" si="3">SUM(E10,E11)</f>
        <v>0</v>
      </c>
      <c r="F12" s="122">
        <f t="shared" si="3"/>
        <v>0</v>
      </c>
      <c r="G12" s="122">
        <f t="shared" si="3"/>
        <v>0</v>
      </c>
      <c r="H12" s="122">
        <f t="shared" si="3"/>
        <v>0</v>
      </c>
      <c r="I12" s="122">
        <f t="shared" si="3"/>
        <v>0</v>
      </c>
      <c r="J12" s="122">
        <f t="shared" si="3"/>
        <v>0</v>
      </c>
      <c r="K12" s="122">
        <f t="shared" si="3"/>
        <v>0</v>
      </c>
      <c r="L12" s="122">
        <f t="shared" si="3"/>
        <v>5</v>
      </c>
      <c r="M12" s="122">
        <f t="shared" si="3"/>
        <v>0</v>
      </c>
      <c r="N12" s="123">
        <f t="shared" si="0"/>
        <v>5</v>
      </c>
      <c r="O12" s="58"/>
      <c r="P12" s="58"/>
    </row>
    <row r="13" spans="1:17" ht="13.5" customHeight="1" x14ac:dyDescent="0.15">
      <c r="A13" s="348" t="s">
        <v>94</v>
      </c>
      <c r="B13" s="351" t="s">
        <v>33</v>
      </c>
      <c r="C13" s="118" t="s">
        <v>23</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49"/>
      <c r="B14" s="352"/>
      <c r="C14" s="120" t="s">
        <v>26</v>
      </c>
      <c r="D14" s="184">
        <v>0</v>
      </c>
      <c r="E14" s="184">
        <v>0</v>
      </c>
      <c r="F14" s="184">
        <v>0</v>
      </c>
      <c r="G14" s="184">
        <v>0</v>
      </c>
      <c r="H14" s="184">
        <v>0</v>
      </c>
      <c r="I14" s="184">
        <v>0</v>
      </c>
      <c r="J14" s="127">
        <v>0</v>
      </c>
      <c r="K14" s="127">
        <v>0</v>
      </c>
      <c r="L14" s="184">
        <v>0</v>
      </c>
      <c r="M14" s="184">
        <v>0</v>
      </c>
      <c r="N14" s="121">
        <f t="shared" si="0"/>
        <v>0</v>
      </c>
      <c r="O14" s="58"/>
      <c r="P14" s="58"/>
    </row>
    <row r="15" spans="1:17" ht="13.5" customHeight="1" x14ac:dyDescent="0.15">
      <c r="A15" s="349"/>
      <c r="B15" s="357"/>
      <c r="C15" s="122" t="s">
        <v>27</v>
      </c>
      <c r="D15" s="122">
        <f t="shared" ref="D15:M15" si="4">SUM(D13,D14)</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58"/>
      <c r="P15" s="58"/>
    </row>
    <row r="16" spans="1:17" ht="22.5" customHeight="1" thickBot="1" x14ac:dyDescent="0.2">
      <c r="A16" s="81" t="s">
        <v>95</v>
      </c>
      <c r="B16" s="392" t="s">
        <v>22</v>
      </c>
      <c r="C16" s="393"/>
      <c r="D16" s="7">
        <f>SUM(D15,D12,D9,D6)</f>
        <v>0</v>
      </c>
      <c r="E16" s="7">
        <f t="shared" ref="E16:M16" si="5">SUM(E15,E12,E9,E6)</f>
        <v>0</v>
      </c>
      <c r="F16" s="7">
        <f t="shared" si="5"/>
        <v>0</v>
      </c>
      <c r="G16" s="7">
        <f t="shared" si="5"/>
        <v>0</v>
      </c>
      <c r="H16" s="7">
        <f t="shared" si="5"/>
        <v>0</v>
      </c>
      <c r="I16" s="7">
        <f t="shared" si="5"/>
        <v>0</v>
      </c>
      <c r="J16" s="7">
        <f t="shared" si="5"/>
        <v>0</v>
      </c>
      <c r="K16" s="7">
        <f t="shared" si="5"/>
        <v>0</v>
      </c>
      <c r="L16" s="7">
        <f t="shared" si="5"/>
        <v>13</v>
      </c>
      <c r="M16" s="7">
        <f t="shared" si="5"/>
        <v>0</v>
      </c>
      <c r="N16" s="8">
        <f>SUM(N15,N12,N9,N6)</f>
        <v>13</v>
      </c>
      <c r="O16" s="58"/>
      <c r="P16" s="58"/>
    </row>
    <row r="17" spans="1:28" x14ac:dyDescent="0.15">
      <c r="D17" s="83" t="str">
        <f>IF(SUM(D4,D7,D10,D13)-SUM(Saídas!D4,Saídas!D7,Saídas!D10)&gt;'Recursos Humanos'!D4,"ERROH",IF(SUM(D5,D8,D11,D14)-SUM(Saídas!D5,Saídas!D8,Saídas!D11)&gt;'Recursos Humanos'!D5,"ERROM","OK"))</f>
        <v>OK</v>
      </c>
      <c r="E17" s="83" t="str">
        <f>IF(SUM(E4,E7,E10,E13)-SUM(Saídas!E4,Saídas!E7,Saídas!E10)&gt;'Recursos Humanos'!E4,"ERROH",IF(SUM(E5,E8,E11,E14)-SUM(Saídas!E5,Saídas!E8,Saídas!E11)&gt;'Recursos Humanos'!E5,"ERROM","OK"))</f>
        <v>OK</v>
      </c>
      <c r="F17" s="83" t="str">
        <f>IF(SUM(F4,F7,F10,F13)-SUM(Saídas!F4,Saídas!F7,Saídas!F10)&gt;'Recursos Humanos'!F4,"ERROH",IF(SUM(F5,F8,F11,F14)-SUM(Saídas!F5,Saídas!F8,Saídas!F11)&gt;'Recursos Humanos'!F5,"ERROM","OK"))</f>
        <v>OK</v>
      </c>
      <c r="G17" s="83" t="str">
        <f>IF(SUM(G4,G7,G10,G13)-SUM(Saídas!G4,Saídas!G7,Saídas!G10)&gt;'Recursos Humanos'!G4,"ERROH",IF(SUM(G5,G8,G11,G14)-SUM(Saídas!G5,Saídas!G8,Saídas!G11)&gt;'Recursos Humanos'!G5,"ERROM","OK"))</f>
        <v>OK</v>
      </c>
      <c r="H17" s="83" t="str">
        <f>IF(SUM(H4,H7,H10,H13)-SUM(Saídas!H4,Saídas!H7,Saídas!H10)&gt;'Recursos Humanos'!H4,"ERROH",IF(SUM(H5,H8,H11,H14)-SUM(Saídas!H5,Saídas!H8,Saídas!H11)&gt;'Recursos Humanos'!H5,"ERROM","OK"))</f>
        <v>OK</v>
      </c>
      <c r="I17" s="83" t="str">
        <f>IF(SUM(I4,I7,I10,I13)-SUM(Saídas!I4,Saídas!I7,Saídas!I10)&gt;'Recursos Humanos'!I4,"ERROH",IF(SUM(I5,I8,I11,I14)-SUM(Saídas!I5,Saídas!I8,Saídas!I11)&gt;'Recursos Humanos'!I5,"ERROM","OK"))</f>
        <v>OK</v>
      </c>
      <c r="J17" s="83" t="str">
        <f>IF(SUM(J4,J7,J10,J13)-SUM(Saídas!J4,Saídas!J7,Saídas!J10)&gt;'Recursos Humanos'!J4,"ERROH",IF(SUM(J5,J8,J11,J14)-SUM(Saídas!J5,Saídas!J8,Saídas!J11)&gt;'Recursos Humanos'!J5,"ERROM","OK"))</f>
        <v>OK</v>
      </c>
      <c r="K17" s="83" t="str">
        <f>IF(SUM(K4,K7,K10,K13)-SUM(Saídas!K4,Saídas!K7,Saídas!K10)&gt;'Recursos Humanos'!K4,"ERROH",IF(SUM(K5,K8,K11,K14)-SUM(Saídas!K5,Saídas!K8,Saídas!K11)&gt;'Recursos Humanos'!K5,"ERROM","OK"))</f>
        <v>OK</v>
      </c>
      <c r="L17" s="83" t="str">
        <f>IF(SUM(L4,L7,L10,L13)-SUM(Saídas!L4,Saídas!L7,Saídas!L10)&gt;'Recursos Humanos'!L4,"ERROH",IF(SUM(L5,L8,L11,L14)-SUM(Saídas!L5,Saídas!L8,Saídas!L11)&gt;'Recursos Humanos'!L5,"ERROM","OK"))</f>
        <v>OK</v>
      </c>
      <c r="M17" s="83" t="str">
        <f>IF(SUM(M4,M7,M10,M13)-SUM(Saídas!M4,Saídas!M7,Saídas!M10)&gt;'Recursos Humanos'!M4,"ERROH",IF(SUM(M5,M8,M11,M14)-SUM(Saídas!M5,Saídas!M8,Saídas!M11)&gt;'Recursos Humanos'!M5,"ERROM","OK"))</f>
        <v>OK</v>
      </c>
      <c r="N17" s="58"/>
      <c r="O17" s="58"/>
      <c r="P17" s="58"/>
    </row>
    <row r="18" spans="1:28" ht="13.5" customHeight="1" thickBot="1" x14ac:dyDescent="0.2">
      <c r="A18" s="62" t="s">
        <v>12</v>
      </c>
      <c r="B18" s="62"/>
      <c r="C18" s="134"/>
      <c r="D18" s="134"/>
      <c r="E18" s="134"/>
      <c r="F18" s="134"/>
      <c r="G18" s="134"/>
      <c r="H18" s="134"/>
      <c r="I18" s="134"/>
      <c r="J18" s="134"/>
      <c r="K18" s="134"/>
      <c r="L18" s="134"/>
      <c r="M18" s="63"/>
      <c r="N18" s="67"/>
      <c r="O18" s="58"/>
      <c r="P18" s="79"/>
      <c r="Q18" s="58"/>
    </row>
    <row r="19" spans="1:28" ht="13.5" customHeight="1" thickBot="1" x14ac:dyDescent="0.2">
      <c r="A19" s="389"/>
      <c r="B19" s="390"/>
      <c r="C19" s="390"/>
      <c r="D19" s="390"/>
      <c r="E19" s="390"/>
      <c r="F19" s="390"/>
      <c r="G19" s="390"/>
      <c r="H19" s="390"/>
      <c r="I19" s="390"/>
      <c r="J19" s="390"/>
      <c r="K19" s="390"/>
      <c r="L19" s="390"/>
      <c r="M19" s="390"/>
      <c r="N19" s="391"/>
      <c r="O19" s="57" t="str">
        <f>IF(AND(N15&lt;&gt;0,A19=""),"ERRO","OK")</f>
        <v>OK</v>
      </c>
      <c r="P19" s="79"/>
      <c r="Q19" s="58"/>
    </row>
    <row r="20" spans="1:28" ht="13.5" customHeight="1" x14ac:dyDescent="0.15">
      <c r="B20" s="135"/>
      <c r="O20" s="58"/>
      <c r="P20" s="58"/>
      <c r="Q20" s="58"/>
    </row>
    <row r="21" spans="1:28" s="65" customFormat="1" ht="13.5" customHeight="1" x14ac:dyDescent="0.15">
      <c r="A21" s="62" t="s">
        <v>410</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63" t="s">
        <v>591</v>
      </c>
      <c r="B22" s="363"/>
      <c r="C22" s="363"/>
      <c r="D22" s="363"/>
      <c r="E22" s="363"/>
      <c r="F22" s="363"/>
      <c r="G22" s="363"/>
      <c r="H22" s="363"/>
      <c r="I22" s="363"/>
      <c r="J22" s="363"/>
      <c r="K22" s="363"/>
      <c r="L22" s="363"/>
      <c r="M22" s="363"/>
      <c r="N22" s="363"/>
      <c r="O22" s="71"/>
      <c r="P22" s="71"/>
      <c r="Q22" s="72"/>
      <c r="R22" s="68"/>
      <c r="S22" s="68"/>
      <c r="T22" s="68"/>
      <c r="U22" s="68"/>
      <c r="V22" s="68"/>
      <c r="W22" s="68"/>
      <c r="X22" s="68"/>
      <c r="Y22" s="68"/>
      <c r="Z22" s="69"/>
      <c r="AA22" s="69"/>
      <c r="AB22" s="69"/>
    </row>
    <row r="23" spans="1:28" ht="19.5" customHeight="1" x14ac:dyDescent="0.15">
      <c r="A23" s="363" t="s">
        <v>592</v>
      </c>
      <c r="B23" s="363"/>
      <c r="C23" s="363"/>
      <c r="D23" s="363"/>
      <c r="E23" s="363"/>
      <c r="F23" s="363"/>
      <c r="G23" s="363"/>
      <c r="H23" s="363"/>
      <c r="I23" s="363"/>
      <c r="J23" s="363"/>
      <c r="K23" s="363"/>
      <c r="L23" s="363"/>
      <c r="M23" s="363"/>
      <c r="N23" s="363"/>
    </row>
    <row r="24" spans="1:28" ht="19.5" customHeight="1" x14ac:dyDescent="0.15">
      <c r="A24" s="363" t="s">
        <v>593</v>
      </c>
      <c r="B24" s="363"/>
      <c r="C24" s="363"/>
      <c r="D24" s="363"/>
      <c r="E24" s="363"/>
      <c r="F24" s="363"/>
      <c r="G24" s="363"/>
      <c r="H24" s="363"/>
      <c r="I24" s="363"/>
      <c r="J24" s="363"/>
      <c r="K24" s="363"/>
      <c r="L24" s="363"/>
      <c r="M24" s="363"/>
      <c r="N24" s="363"/>
    </row>
    <row r="25" spans="1:28" ht="13.5" customHeight="1" x14ac:dyDescent="0.15">
      <c r="O25" s="73"/>
      <c r="P25" s="73"/>
      <c r="Q25" s="73"/>
    </row>
    <row r="26" spans="1:28" ht="13.5" customHeight="1" thickBot="1" x14ac:dyDescent="0.2">
      <c r="A26" s="62" t="s">
        <v>509</v>
      </c>
      <c r="B26" s="63"/>
      <c r="C26" s="64"/>
      <c r="D26" s="65"/>
      <c r="E26" s="65"/>
      <c r="F26" s="65"/>
      <c r="G26" s="65"/>
      <c r="H26" s="65"/>
      <c r="I26" s="65"/>
      <c r="J26" s="65"/>
      <c r="K26" s="65"/>
      <c r="L26" s="65"/>
      <c r="M26" s="65"/>
      <c r="N26" s="67"/>
      <c r="O26" s="73"/>
      <c r="P26" s="73"/>
      <c r="Q26" s="73"/>
    </row>
    <row r="27" spans="1:28" ht="61.5" customHeight="1" thickBot="1" x14ac:dyDescent="0.2">
      <c r="A27" s="360"/>
      <c r="B27" s="361"/>
      <c r="C27" s="361"/>
      <c r="D27" s="361"/>
      <c r="E27" s="361"/>
      <c r="F27" s="361"/>
      <c r="G27" s="361"/>
      <c r="H27" s="361"/>
      <c r="I27" s="361"/>
      <c r="J27" s="361"/>
      <c r="K27" s="361"/>
      <c r="L27" s="361"/>
      <c r="M27" s="361"/>
      <c r="N27" s="362"/>
      <c r="O27" s="73"/>
      <c r="P27" s="73"/>
      <c r="Q27" s="73"/>
    </row>
    <row r="28" spans="1:28" ht="13.5" customHeight="1" x14ac:dyDescent="0.15">
      <c r="A28" s="136"/>
      <c r="B28" s="136"/>
      <c r="C28" s="136"/>
      <c r="D28" s="136"/>
      <c r="E28" s="136"/>
      <c r="F28" s="136"/>
      <c r="G28" s="136"/>
      <c r="H28" s="136"/>
      <c r="I28" s="136"/>
      <c r="J28" s="136"/>
      <c r="K28" s="136"/>
      <c r="L28" s="136"/>
      <c r="M28" s="136"/>
      <c r="N28" s="136"/>
    </row>
    <row r="29" spans="1:28" ht="13.5" customHeight="1" x14ac:dyDescent="0.15">
      <c r="A29" s="136"/>
      <c r="B29" s="136"/>
      <c r="C29" s="136"/>
      <c r="D29" s="136"/>
      <c r="E29" s="136"/>
      <c r="F29" s="136"/>
      <c r="G29" s="136"/>
      <c r="H29" s="136"/>
      <c r="I29" s="136"/>
      <c r="J29" s="136"/>
      <c r="K29" s="136"/>
      <c r="L29" s="136"/>
      <c r="M29" s="136"/>
      <c r="N29" s="136"/>
    </row>
    <row r="30" spans="1:28" ht="13.5" customHeight="1" x14ac:dyDescent="0.15">
      <c r="A30" s="136"/>
      <c r="B30" s="136"/>
      <c r="C30" s="136"/>
      <c r="D30" s="136"/>
      <c r="E30" s="136"/>
      <c r="F30" s="136"/>
      <c r="G30" s="136"/>
      <c r="H30" s="136"/>
      <c r="I30" s="136"/>
      <c r="J30" s="136"/>
      <c r="K30" s="136"/>
      <c r="L30" s="136"/>
      <c r="M30" s="136"/>
      <c r="N30" s="136"/>
    </row>
    <row r="31" spans="1:28" ht="13.5" customHeight="1" x14ac:dyDescent="0.15">
      <c r="A31" s="136"/>
      <c r="B31" s="136"/>
      <c r="C31" s="136"/>
      <c r="D31" s="136"/>
      <c r="E31" s="136"/>
      <c r="F31" s="136"/>
      <c r="G31" s="136"/>
      <c r="H31" s="136"/>
      <c r="I31" s="136"/>
      <c r="J31" s="136"/>
      <c r="K31" s="136"/>
      <c r="L31" s="136"/>
      <c r="M31" s="136"/>
      <c r="N31" s="136"/>
    </row>
    <row r="32" spans="1:28" ht="13.5" customHeight="1" x14ac:dyDescent="0.15">
      <c r="A32" s="136"/>
      <c r="B32" s="136"/>
      <c r="C32" s="136"/>
      <c r="D32" s="136"/>
      <c r="E32" s="136"/>
      <c r="F32" s="136"/>
      <c r="G32" s="136"/>
      <c r="H32" s="136"/>
      <c r="I32" s="136"/>
      <c r="J32" s="136"/>
      <c r="K32" s="136"/>
      <c r="L32" s="136"/>
      <c r="M32" s="136"/>
      <c r="N32" s="136"/>
    </row>
    <row r="33" spans="1:14" ht="13.5" customHeight="1" x14ac:dyDescent="0.15">
      <c r="A33" s="136"/>
      <c r="B33" s="136"/>
      <c r="C33" s="136"/>
      <c r="D33" s="136"/>
      <c r="E33" s="136"/>
      <c r="F33" s="136"/>
      <c r="G33" s="136"/>
      <c r="H33" s="136"/>
      <c r="I33" s="136"/>
      <c r="J33" s="136"/>
      <c r="K33" s="136"/>
      <c r="L33" s="136"/>
      <c r="M33" s="136"/>
      <c r="N33" s="136"/>
    </row>
    <row r="34" spans="1:14" ht="13.5" customHeight="1" x14ac:dyDescent="0.15"/>
  </sheetData>
  <sheetProtection password="CA77" sheet="1" objects="1" scenarios="1" formatCells="0"/>
  <mergeCells count="15">
    <mergeCell ref="B10:B12"/>
    <mergeCell ref="B13:B15"/>
    <mergeCell ref="A27:N27"/>
    <mergeCell ref="A23:N23"/>
    <mergeCell ref="A24:N24"/>
    <mergeCell ref="A19:N19"/>
    <mergeCell ref="A10:A12"/>
    <mergeCell ref="A13:A15"/>
    <mergeCell ref="A22:N22"/>
    <mergeCell ref="B16:C16"/>
    <mergeCell ref="A4:A6"/>
    <mergeCell ref="A7:A9"/>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enableFormatConditionsCalculation="0">
    <tabColor theme="3" tint="-0.499984740745262"/>
    <pageSetUpPr autoPageBreaks="0"/>
  </sheetPr>
  <dimension ref="A1:AB22"/>
  <sheetViews>
    <sheetView showGridLines="0" showRowColHeaders="0" zoomScaleNormal="100" workbookViewId="0">
      <selection activeCell="L15" sqref="L15"/>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IF(Validação!E27="Preenchido","","Mensagem: " &amp; Validação!E27 &amp; "! " &amp; Validação!E28)</f>
        <v/>
      </c>
      <c r="B2" s="235"/>
      <c r="C2" s="235"/>
      <c r="D2" s="235"/>
      <c r="E2" s="235"/>
      <c r="F2" s="235"/>
      <c r="G2" s="13"/>
      <c r="H2" s="13"/>
      <c r="I2" s="13"/>
      <c r="J2" s="13"/>
      <c r="K2" s="13"/>
      <c r="M2" s="13"/>
      <c r="P2" s="237"/>
      <c r="Q2" s="238"/>
    </row>
    <row r="3" spans="1:17" ht="87" customHeight="1" x14ac:dyDescent="0.15">
      <c r="A3" s="75" t="s">
        <v>96</v>
      </c>
      <c r="B3" s="387" t="s">
        <v>545</v>
      </c>
      <c r="C3" s="388"/>
      <c r="D3" s="76" t="s">
        <v>21</v>
      </c>
      <c r="E3" s="2" t="s">
        <v>406</v>
      </c>
      <c r="F3" s="76" t="s">
        <v>407</v>
      </c>
      <c r="G3" s="76" t="s">
        <v>408</v>
      </c>
      <c r="H3" s="76" t="s">
        <v>409</v>
      </c>
      <c r="I3" s="76" t="s">
        <v>354</v>
      </c>
      <c r="J3" s="76" t="s">
        <v>416</v>
      </c>
      <c r="K3" s="76" t="s">
        <v>417</v>
      </c>
      <c r="L3" s="76" t="s">
        <v>415</v>
      </c>
      <c r="M3" s="76" t="s">
        <v>33</v>
      </c>
      <c r="N3" s="77" t="s">
        <v>22</v>
      </c>
      <c r="O3" s="58"/>
      <c r="P3" s="58"/>
      <c r="Q3" s="58"/>
    </row>
    <row r="4" spans="1:17" ht="13.5" customHeight="1" x14ac:dyDescent="0.15">
      <c r="A4" s="348" t="s">
        <v>458</v>
      </c>
      <c r="B4" s="351" t="s">
        <v>418</v>
      </c>
      <c r="C4" s="118" t="s">
        <v>23</v>
      </c>
      <c r="D4" s="183">
        <v>0</v>
      </c>
      <c r="E4" s="183">
        <v>0</v>
      </c>
      <c r="F4" s="183">
        <v>0</v>
      </c>
      <c r="G4" s="183">
        <v>0</v>
      </c>
      <c r="H4" s="183">
        <v>0</v>
      </c>
      <c r="I4" s="183">
        <v>0</v>
      </c>
      <c r="J4" s="126">
        <v>0</v>
      </c>
      <c r="K4" s="126">
        <v>0</v>
      </c>
      <c r="L4" s="183">
        <v>0</v>
      </c>
      <c r="M4" s="183">
        <v>0</v>
      </c>
      <c r="N4" s="119">
        <f t="shared" ref="N4:N12" si="0">SUM(D4:M4)</f>
        <v>0</v>
      </c>
      <c r="O4" s="57">
        <f>IF(OR(D4="",E4="",F4="",G4="",H4="",I4="",J4="",K4="",L4="",M4="",D5="",E5="",F5="",G5="",H5="",I5="",J5="",K5="",L5="",M5=""),1,0)</f>
        <v>0</v>
      </c>
      <c r="P4" s="57">
        <f>SUM(O4,O7,O10)</f>
        <v>0</v>
      </c>
      <c r="Q4" s="58"/>
    </row>
    <row r="5" spans="1:17" ht="13.5" customHeight="1" x14ac:dyDescent="0.15">
      <c r="A5" s="349"/>
      <c r="B5" s="352"/>
      <c r="C5" s="120" t="s">
        <v>26</v>
      </c>
      <c r="D5" s="184">
        <v>0</v>
      </c>
      <c r="E5" s="184">
        <v>0</v>
      </c>
      <c r="F5" s="184">
        <v>0</v>
      </c>
      <c r="G5" s="184">
        <v>0</v>
      </c>
      <c r="H5" s="184">
        <v>0</v>
      </c>
      <c r="I5" s="184">
        <v>0</v>
      </c>
      <c r="J5" s="127">
        <v>0</v>
      </c>
      <c r="K5" s="127">
        <v>0</v>
      </c>
      <c r="L5" s="184">
        <v>0</v>
      </c>
      <c r="M5" s="184">
        <v>0</v>
      </c>
      <c r="N5" s="121">
        <f t="shared" si="0"/>
        <v>0</v>
      </c>
      <c r="O5" s="58"/>
      <c r="P5" s="58"/>
      <c r="Q5" s="58"/>
    </row>
    <row r="6" spans="1:17" ht="13.5" customHeight="1" x14ac:dyDescent="0.15">
      <c r="A6" s="355"/>
      <c r="B6" s="357"/>
      <c r="C6" s="122" t="s">
        <v>27</v>
      </c>
      <c r="D6" s="122">
        <f t="shared" ref="D6:M6" si="1">SUM(D4,D5)</f>
        <v>0</v>
      </c>
      <c r="E6" s="122">
        <f t="shared" si="1"/>
        <v>0</v>
      </c>
      <c r="F6" s="122">
        <f>SUM(F4,F5)</f>
        <v>0</v>
      </c>
      <c r="G6" s="122">
        <f t="shared" si="1"/>
        <v>0</v>
      </c>
      <c r="H6" s="122">
        <f t="shared" si="1"/>
        <v>0</v>
      </c>
      <c r="I6" s="122">
        <f t="shared" si="1"/>
        <v>0</v>
      </c>
      <c r="J6" s="122">
        <f t="shared" si="1"/>
        <v>0</v>
      </c>
      <c r="K6" s="122">
        <f t="shared" si="1"/>
        <v>0</v>
      </c>
      <c r="L6" s="122">
        <f t="shared" si="1"/>
        <v>0</v>
      </c>
      <c r="M6" s="122">
        <f t="shared" si="1"/>
        <v>0</v>
      </c>
      <c r="N6" s="123">
        <f t="shared" si="0"/>
        <v>0</v>
      </c>
      <c r="O6" s="58"/>
      <c r="P6" s="58"/>
      <c r="Q6" s="58"/>
    </row>
    <row r="7" spans="1:17" ht="13.5" customHeight="1" x14ac:dyDescent="0.15">
      <c r="A7" s="348" t="s">
        <v>459</v>
      </c>
      <c r="B7" s="351" t="s">
        <v>547</v>
      </c>
      <c r="C7" s="118" t="s">
        <v>23</v>
      </c>
      <c r="D7" s="183">
        <v>0</v>
      </c>
      <c r="E7" s="183">
        <v>0</v>
      </c>
      <c r="F7" s="183">
        <v>0</v>
      </c>
      <c r="G7" s="183">
        <v>0</v>
      </c>
      <c r="H7" s="183">
        <v>0</v>
      </c>
      <c r="I7" s="183">
        <v>0</v>
      </c>
      <c r="J7" s="126">
        <v>0</v>
      </c>
      <c r="K7" s="126">
        <v>0</v>
      </c>
      <c r="L7" s="183">
        <v>2</v>
      </c>
      <c r="M7" s="183">
        <v>0</v>
      </c>
      <c r="N7" s="119">
        <f t="shared" si="0"/>
        <v>2</v>
      </c>
      <c r="O7" s="57">
        <f>IF(OR(D7="",E7="",F7="",G7="",H7="",I7="",J7="",K7="",L7="",M7="",D8="",E8="",F8="",G8="",H8="",I8="",J8="",K8="",L8="",M8=""),1,0)</f>
        <v>0</v>
      </c>
      <c r="P7" s="58"/>
      <c r="Q7" s="58"/>
    </row>
    <row r="8" spans="1:17" ht="13.5" customHeight="1" x14ac:dyDescent="0.15">
      <c r="A8" s="349"/>
      <c r="B8" s="352"/>
      <c r="C8" s="120" t="s">
        <v>26</v>
      </c>
      <c r="D8" s="184">
        <v>0</v>
      </c>
      <c r="E8" s="184">
        <v>0</v>
      </c>
      <c r="F8" s="184">
        <v>0</v>
      </c>
      <c r="G8" s="184">
        <v>0</v>
      </c>
      <c r="H8" s="184">
        <v>0</v>
      </c>
      <c r="I8" s="184">
        <v>0</v>
      </c>
      <c r="J8" s="127">
        <v>0</v>
      </c>
      <c r="K8" s="127">
        <v>0</v>
      </c>
      <c r="L8" s="184">
        <v>9</v>
      </c>
      <c r="M8" s="184">
        <v>0</v>
      </c>
      <c r="N8" s="121">
        <f t="shared" si="0"/>
        <v>9</v>
      </c>
      <c r="O8" s="58"/>
      <c r="P8" s="58"/>
      <c r="Q8" s="58"/>
    </row>
    <row r="9" spans="1:17" ht="13.5" customHeight="1" x14ac:dyDescent="0.15">
      <c r="A9" s="355"/>
      <c r="B9" s="357"/>
      <c r="C9" s="122" t="s">
        <v>27</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11</v>
      </c>
      <c r="M9" s="122">
        <f t="shared" si="2"/>
        <v>0</v>
      </c>
      <c r="N9" s="123">
        <f t="shared" si="0"/>
        <v>11</v>
      </c>
      <c r="O9" s="58"/>
      <c r="P9" s="58"/>
      <c r="Q9" s="58"/>
    </row>
    <row r="10" spans="1:17" ht="13.5" customHeight="1" x14ac:dyDescent="0.15">
      <c r="A10" s="348" t="s">
        <v>460</v>
      </c>
      <c r="B10" s="351" t="s">
        <v>33</v>
      </c>
      <c r="C10" s="118" t="s">
        <v>23</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58"/>
      <c r="Q10" s="58"/>
    </row>
    <row r="11" spans="1:17" ht="13.5" customHeight="1" x14ac:dyDescent="0.15">
      <c r="A11" s="349"/>
      <c r="B11" s="352"/>
      <c r="C11" s="120" t="s">
        <v>26</v>
      </c>
      <c r="D11" s="184">
        <v>0</v>
      </c>
      <c r="E11" s="184">
        <v>0</v>
      </c>
      <c r="F11" s="184">
        <v>0</v>
      </c>
      <c r="G11" s="184">
        <v>0</v>
      </c>
      <c r="H11" s="184">
        <v>0</v>
      </c>
      <c r="I11" s="184">
        <v>0</v>
      </c>
      <c r="J11" s="127">
        <v>0</v>
      </c>
      <c r="K11" s="127">
        <v>0</v>
      </c>
      <c r="L11" s="184">
        <v>0</v>
      </c>
      <c r="M11" s="184">
        <v>0</v>
      </c>
      <c r="N11" s="121">
        <f t="shared" si="0"/>
        <v>0</v>
      </c>
      <c r="O11" s="58"/>
      <c r="P11" s="58"/>
      <c r="Q11" s="58"/>
    </row>
    <row r="12" spans="1:17" ht="13.5" customHeight="1" x14ac:dyDescent="0.15">
      <c r="A12" s="355"/>
      <c r="B12" s="357"/>
      <c r="C12" s="122" t="s">
        <v>27</v>
      </c>
      <c r="D12" s="122">
        <f t="shared" ref="D12:M12" si="3">SUM(D10,D11)</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c r="Q12" s="58"/>
    </row>
    <row r="13" spans="1:17" ht="22.5" customHeight="1" thickBot="1" x14ac:dyDescent="0.2">
      <c r="A13" s="81" t="s">
        <v>461</v>
      </c>
      <c r="B13" s="392" t="s">
        <v>22</v>
      </c>
      <c r="C13" s="393"/>
      <c r="D13" s="7">
        <f>SUM(D12,D9,D6)</f>
        <v>0</v>
      </c>
      <c r="E13" s="7">
        <f t="shared" ref="E13:K13" si="4">SUM(E12,E9,E6)</f>
        <v>0</v>
      </c>
      <c r="F13" s="7">
        <f t="shared" si="4"/>
        <v>0</v>
      </c>
      <c r="G13" s="7">
        <f t="shared" si="4"/>
        <v>0</v>
      </c>
      <c r="H13" s="7">
        <f t="shared" si="4"/>
        <v>0</v>
      </c>
      <c r="I13" s="7">
        <f t="shared" si="4"/>
        <v>0</v>
      </c>
      <c r="J13" s="7">
        <f t="shared" si="4"/>
        <v>0</v>
      </c>
      <c r="K13" s="7">
        <f t="shared" si="4"/>
        <v>0</v>
      </c>
      <c r="L13" s="7">
        <f>SUM(L12,L9,L6)</f>
        <v>11</v>
      </c>
      <c r="M13" s="7">
        <f>SUM(M12,M9,M6)</f>
        <v>0</v>
      </c>
      <c r="N13" s="8">
        <f>SUM(N12,N9,N6)</f>
        <v>11</v>
      </c>
      <c r="O13" s="57"/>
      <c r="P13" s="58"/>
      <c r="Q13" s="58"/>
    </row>
    <row r="14" spans="1:17" x14ac:dyDescent="0.15">
      <c r="O14" s="58"/>
      <c r="P14" s="58"/>
      <c r="Q14" s="58"/>
    </row>
    <row r="15" spans="1:17" ht="13.5" customHeight="1" thickBot="1" x14ac:dyDescent="0.2">
      <c r="A15" s="62" t="s">
        <v>569</v>
      </c>
      <c r="B15" s="62"/>
      <c r="C15" s="134"/>
      <c r="D15" s="134"/>
      <c r="E15" s="134"/>
      <c r="F15" s="134"/>
      <c r="G15" s="134"/>
      <c r="H15" s="134"/>
      <c r="I15" s="134"/>
      <c r="J15" s="134"/>
      <c r="K15" s="134"/>
      <c r="L15" s="134"/>
      <c r="M15" s="63"/>
      <c r="N15" s="67"/>
      <c r="O15" s="58"/>
      <c r="P15" s="79"/>
      <c r="Q15" s="58"/>
    </row>
    <row r="16" spans="1:17" ht="13.5" customHeight="1" thickBot="1" x14ac:dyDescent="0.2">
      <c r="A16" s="389" t="s">
        <v>704</v>
      </c>
      <c r="B16" s="390"/>
      <c r="C16" s="390"/>
      <c r="D16" s="390"/>
      <c r="E16" s="390"/>
      <c r="F16" s="390"/>
      <c r="G16" s="390"/>
      <c r="H16" s="390"/>
      <c r="I16" s="390"/>
      <c r="J16" s="390"/>
      <c r="K16" s="390"/>
      <c r="L16" s="390"/>
      <c r="M16" s="390"/>
      <c r="N16" s="391"/>
      <c r="O16" s="83" t="str">
        <f>IF(AND(N12&lt;&gt;0,A16=""),"ERRO","OK")</f>
        <v>OK</v>
      </c>
      <c r="P16" s="79"/>
      <c r="Q16" s="58"/>
    </row>
    <row r="17" spans="1:28" s="65" customFormat="1" ht="13.5" customHeight="1" x14ac:dyDescent="0.15">
      <c r="A17" s="62" t="s">
        <v>410</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15">
      <c r="A18" s="363" t="s">
        <v>594</v>
      </c>
      <c r="B18" s="363"/>
      <c r="C18" s="363"/>
      <c r="D18" s="363"/>
      <c r="E18" s="363"/>
      <c r="F18" s="363"/>
      <c r="G18" s="363"/>
      <c r="H18" s="363"/>
      <c r="I18" s="363"/>
      <c r="J18" s="363"/>
      <c r="K18" s="363"/>
      <c r="L18" s="363"/>
      <c r="M18" s="363"/>
      <c r="N18" s="363"/>
      <c r="O18" s="71"/>
      <c r="P18" s="71"/>
      <c r="Q18" s="72"/>
      <c r="R18" s="68"/>
      <c r="S18" s="68"/>
      <c r="T18" s="68"/>
      <c r="U18" s="68"/>
      <c r="V18" s="68"/>
      <c r="W18" s="68"/>
      <c r="X18" s="68"/>
      <c r="Y18" s="68"/>
      <c r="Z18" s="69"/>
      <c r="AA18" s="69"/>
      <c r="AB18" s="69"/>
    </row>
    <row r="19" spans="1:28" ht="19.5" customHeight="1" x14ac:dyDescent="0.15">
      <c r="A19" s="363" t="s">
        <v>595</v>
      </c>
      <c r="B19" s="363"/>
      <c r="C19" s="363"/>
      <c r="D19" s="363"/>
      <c r="E19" s="363"/>
      <c r="F19" s="363"/>
      <c r="G19" s="363"/>
      <c r="H19" s="363"/>
      <c r="I19" s="363"/>
      <c r="J19" s="363"/>
      <c r="K19" s="363"/>
      <c r="L19" s="363"/>
      <c r="M19" s="363"/>
      <c r="N19" s="363"/>
    </row>
    <row r="20" spans="1:28" ht="13.5" customHeight="1" x14ac:dyDescent="0.15">
      <c r="O20" s="73"/>
      <c r="P20" s="73"/>
      <c r="Q20" s="73"/>
    </row>
    <row r="21" spans="1:28" ht="13.5" customHeight="1" thickBot="1" x14ac:dyDescent="0.2">
      <c r="A21" s="62" t="s">
        <v>509</v>
      </c>
      <c r="B21" s="63"/>
      <c r="C21" s="64"/>
      <c r="D21" s="65"/>
      <c r="E21" s="65"/>
      <c r="F21" s="65"/>
      <c r="G21" s="65"/>
      <c r="H21" s="65"/>
      <c r="I21" s="65"/>
      <c r="J21" s="65"/>
      <c r="K21" s="65"/>
      <c r="L21" s="65"/>
      <c r="M21" s="65"/>
      <c r="N21" s="67"/>
      <c r="O21" s="73"/>
      <c r="P21" s="73"/>
      <c r="Q21" s="73"/>
    </row>
    <row r="22" spans="1:28" ht="61.5" customHeight="1" thickBot="1" x14ac:dyDescent="0.2">
      <c r="A22" s="360"/>
      <c r="B22" s="361"/>
      <c r="C22" s="361"/>
      <c r="D22" s="361"/>
      <c r="E22" s="361"/>
      <c r="F22" s="361"/>
      <c r="G22" s="361"/>
      <c r="H22" s="361"/>
      <c r="I22" s="361"/>
      <c r="J22" s="361"/>
      <c r="K22" s="361"/>
      <c r="L22" s="361"/>
      <c r="M22" s="361"/>
      <c r="N22" s="362"/>
      <c r="O22" s="73"/>
      <c r="P22" s="73"/>
      <c r="Q22" s="73"/>
    </row>
  </sheetData>
  <sheetProtection password="CA17" sheet="1" objects="1" scenarios="1" formatCells="0"/>
  <mergeCells count="12">
    <mergeCell ref="B3:C3"/>
    <mergeCell ref="B4:B6"/>
    <mergeCell ref="B7:B9"/>
    <mergeCell ref="A19:N19"/>
    <mergeCell ref="A22:N22"/>
    <mergeCell ref="A16:N16"/>
    <mergeCell ref="A4:A6"/>
    <mergeCell ref="A7:A9"/>
    <mergeCell ref="A10:A12"/>
    <mergeCell ref="B10:B12"/>
    <mergeCell ref="A18:N18"/>
    <mergeCell ref="B13:C13"/>
  </mergeCells>
  <phoneticPr fontId="0" type="noConversion"/>
  <hyperlinks>
    <hyperlink ref="A2" location="Validação!A1" display="Ver validação"/>
  </hyperlinks>
  <printOptions horizontalCentered="1"/>
  <pageMargins left="0.25" right="0.22" top="0.56999999999999995" bottom="0.28999999999999998" header="0.28000000000000003" footer="0"/>
  <pageSetup orientation="landscape" horizontalDpi="300" verticalDpi="300" r:id="rId1"/>
  <headerFooter alignWithMargins="0">
    <oddHeader>&amp;R&amp;"Verdana,Normal"&amp;7 7</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3" tint="-0.499984740745262"/>
    <pageSetUpPr autoPageBreaks="0"/>
  </sheetPr>
  <dimension ref="A1:AB20"/>
  <sheetViews>
    <sheetView showGridLines="0" showRowColHeaders="0" zoomScaleNormal="100" workbookViewId="0">
      <selection activeCell="C11" sqref="C11"/>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IF(Validação!E30="Preenchido","","Mensagem: " &amp; Validação!E30 &amp; "! " &amp; Validação!E31)</f>
        <v/>
      </c>
      <c r="B2" s="235"/>
      <c r="C2" s="235"/>
      <c r="D2" s="235"/>
      <c r="E2" s="235"/>
      <c r="F2" s="235"/>
      <c r="G2" s="13"/>
      <c r="H2" s="13"/>
      <c r="I2" s="13"/>
      <c r="J2" s="13"/>
      <c r="K2" s="13"/>
      <c r="M2" s="13"/>
      <c r="P2" s="237"/>
      <c r="Q2" s="238"/>
    </row>
    <row r="3" spans="1:28" ht="87" customHeight="1" x14ac:dyDescent="0.15">
      <c r="A3" s="75" t="s">
        <v>97</v>
      </c>
      <c r="B3" s="130" t="s">
        <v>550</v>
      </c>
      <c r="C3" s="76" t="s">
        <v>21</v>
      </c>
      <c r="D3" s="2" t="s">
        <v>406</v>
      </c>
      <c r="E3" s="76" t="s">
        <v>407</v>
      </c>
      <c r="F3" s="76" t="s">
        <v>408</v>
      </c>
      <c r="G3" s="76" t="s">
        <v>409</v>
      </c>
      <c r="H3" s="76" t="s">
        <v>354</v>
      </c>
      <c r="I3" s="76" t="s">
        <v>416</v>
      </c>
      <c r="J3" s="76" t="s">
        <v>417</v>
      </c>
      <c r="K3" s="76" t="s">
        <v>415</v>
      </c>
      <c r="L3" s="76" t="s">
        <v>33</v>
      </c>
      <c r="M3" s="77" t="s">
        <v>22</v>
      </c>
    </row>
    <row r="4" spans="1:28" ht="22.5" customHeight="1" x14ac:dyDescent="0.15">
      <c r="A4" s="53" t="s">
        <v>98</v>
      </c>
      <c r="B4" s="54" t="s">
        <v>99</v>
      </c>
      <c r="C4" s="1">
        <v>0</v>
      </c>
      <c r="D4" s="1">
        <v>0</v>
      </c>
      <c r="E4" s="1">
        <v>0</v>
      </c>
      <c r="F4" s="1">
        <v>0</v>
      </c>
      <c r="G4" s="1">
        <v>0</v>
      </c>
      <c r="H4" s="1">
        <v>0</v>
      </c>
      <c r="I4" s="51">
        <v>0</v>
      </c>
      <c r="J4" s="51">
        <v>0</v>
      </c>
      <c r="K4" s="1">
        <v>0</v>
      </c>
      <c r="L4" s="1">
        <v>0</v>
      </c>
      <c r="M4" s="52">
        <f>SUM(C4:L4)</f>
        <v>0</v>
      </c>
      <c r="N4" s="57">
        <f>IF(OR(K4="",L4=""),1,0)</f>
        <v>0</v>
      </c>
      <c r="O4" s="57">
        <f>SUM(N4,N5,N6,N7,N8,N9,N10,N11)</f>
        <v>0</v>
      </c>
      <c r="P4" s="113"/>
    </row>
    <row r="5" spans="1:28" ht="22.5" customHeight="1" x14ac:dyDescent="0.15">
      <c r="A5" s="53" t="s">
        <v>100</v>
      </c>
      <c r="B5" s="54" t="s">
        <v>101</v>
      </c>
      <c r="C5" s="1">
        <v>0</v>
      </c>
      <c r="D5" s="1">
        <v>0</v>
      </c>
      <c r="E5" s="1">
        <v>0</v>
      </c>
      <c r="F5" s="1">
        <v>0</v>
      </c>
      <c r="G5" s="1">
        <v>0</v>
      </c>
      <c r="H5" s="1">
        <v>0</v>
      </c>
      <c r="I5" s="51">
        <v>0</v>
      </c>
      <c r="J5" s="51">
        <v>0</v>
      </c>
      <c r="K5" s="1">
        <v>0</v>
      </c>
      <c r="L5" s="1">
        <v>0</v>
      </c>
      <c r="M5" s="52">
        <f>SUM(C5:L5)</f>
        <v>0</v>
      </c>
      <c r="N5" s="57">
        <f t="shared" ref="N5:N11" si="0">IF(OR(K5="",L5=""),1,0)</f>
        <v>0</v>
      </c>
      <c r="O5" s="57"/>
    </row>
    <row r="6" spans="1:28" ht="22.5" customHeight="1" x14ac:dyDescent="0.15">
      <c r="A6" s="53" t="s">
        <v>102</v>
      </c>
      <c r="B6" s="54" t="s">
        <v>103</v>
      </c>
      <c r="C6" s="1">
        <v>0</v>
      </c>
      <c r="D6" s="1">
        <v>0</v>
      </c>
      <c r="E6" s="1">
        <v>0</v>
      </c>
      <c r="F6" s="1">
        <v>0</v>
      </c>
      <c r="G6" s="1">
        <v>0</v>
      </c>
      <c r="H6" s="1">
        <v>0</v>
      </c>
      <c r="I6" s="51">
        <v>0</v>
      </c>
      <c r="J6" s="51">
        <v>0</v>
      </c>
      <c r="K6" s="1">
        <v>0</v>
      </c>
      <c r="L6" s="1">
        <v>0</v>
      </c>
      <c r="M6" s="52">
        <f t="shared" ref="M6:M11" si="1">SUM(C6:L6)</f>
        <v>0</v>
      </c>
      <c r="N6" s="57">
        <f t="shared" si="0"/>
        <v>0</v>
      </c>
      <c r="O6" s="79"/>
    </row>
    <row r="7" spans="1:28" ht="22.5" customHeight="1" x14ac:dyDescent="0.15">
      <c r="A7" s="53" t="s">
        <v>104</v>
      </c>
      <c r="B7" s="54" t="s">
        <v>105</v>
      </c>
      <c r="C7" s="1">
        <v>0</v>
      </c>
      <c r="D7" s="1">
        <v>0</v>
      </c>
      <c r="E7" s="1">
        <v>0</v>
      </c>
      <c r="F7" s="1">
        <v>0</v>
      </c>
      <c r="G7" s="1">
        <v>0</v>
      </c>
      <c r="H7" s="1">
        <v>0</v>
      </c>
      <c r="I7" s="51">
        <v>0</v>
      </c>
      <c r="J7" s="51">
        <v>0</v>
      </c>
      <c r="K7" s="1">
        <v>0</v>
      </c>
      <c r="L7" s="1">
        <v>0</v>
      </c>
      <c r="M7" s="52">
        <f t="shared" si="1"/>
        <v>0</v>
      </c>
      <c r="N7" s="57">
        <f t="shared" si="0"/>
        <v>0</v>
      </c>
      <c r="O7" s="79"/>
    </row>
    <row r="8" spans="1:28" ht="22.5" customHeight="1" x14ac:dyDescent="0.15">
      <c r="A8" s="53" t="s">
        <v>106</v>
      </c>
      <c r="B8" s="54" t="s">
        <v>107</v>
      </c>
      <c r="C8" s="1">
        <v>0</v>
      </c>
      <c r="D8" s="1">
        <v>0</v>
      </c>
      <c r="E8" s="1">
        <v>0</v>
      </c>
      <c r="F8" s="1">
        <v>0</v>
      </c>
      <c r="G8" s="1">
        <v>0</v>
      </c>
      <c r="H8" s="1">
        <v>0</v>
      </c>
      <c r="I8" s="51">
        <v>0</v>
      </c>
      <c r="J8" s="51">
        <v>0</v>
      </c>
      <c r="K8" s="1">
        <v>0</v>
      </c>
      <c r="L8" s="1">
        <v>0</v>
      </c>
      <c r="M8" s="52">
        <f t="shared" si="1"/>
        <v>0</v>
      </c>
      <c r="N8" s="57">
        <f t="shared" si="0"/>
        <v>0</v>
      </c>
      <c r="O8" s="58"/>
    </row>
    <row r="9" spans="1:28" ht="22.5" customHeight="1" x14ac:dyDescent="0.15">
      <c r="A9" s="53" t="s">
        <v>108</v>
      </c>
      <c r="B9" s="54" t="s">
        <v>109</v>
      </c>
      <c r="C9" s="1">
        <v>0</v>
      </c>
      <c r="D9" s="1">
        <v>0</v>
      </c>
      <c r="E9" s="1">
        <v>0</v>
      </c>
      <c r="F9" s="1">
        <v>0</v>
      </c>
      <c r="G9" s="1">
        <v>0</v>
      </c>
      <c r="H9" s="1">
        <v>0</v>
      </c>
      <c r="I9" s="51">
        <v>0</v>
      </c>
      <c r="J9" s="51">
        <v>0</v>
      </c>
      <c r="K9" s="1">
        <v>0</v>
      </c>
      <c r="L9" s="1">
        <v>0</v>
      </c>
      <c r="M9" s="52">
        <f t="shared" si="1"/>
        <v>0</v>
      </c>
      <c r="N9" s="57">
        <f t="shared" si="0"/>
        <v>0</v>
      </c>
      <c r="O9" s="58"/>
    </row>
    <row r="10" spans="1:28" ht="22.5" customHeight="1" x14ac:dyDescent="0.15">
      <c r="A10" s="53" t="s">
        <v>110</v>
      </c>
      <c r="B10" s="54" t="s">
        <v>111</v>
      </c>
      <c r="C10" s="1">
        <v>0</v>
      </c>
      <c r="D10" s="1">
        <v>0</v>
      </c>
      <c r="E10" s="1">
        <v>0</v>
      </c>
      <c r="F10" s="1">
        <v>0</v>
      </c>
      <c r="G10" s="1">
        <v>0</v>
      </c>
      <c r="H10" s="1">
        <v>0</v>
      </c>
      <c r="I10" s="51">
        <v>0</v>
      </c>
      <c r="J10" s="51">
        <v>0</v>
      </c>
      <c r="K10" s="1">
        <v>0</v>
      </c>
      <c r="L10" s="1">
        <v>0</v>
      </c>
      <c r="M10" s="52">
        <f t="shared" si="1"/>
        <v>0</v>
      </c>
      <c r="N10" s="57">
        <f t="shared" si="0"/>
        <v>0</v>
      </c>
      <c r="O10" s="58"/>
    </row>
    <row r="11" spans="1:28" ht="22.5" customHeight="1" x14ac:dyDescent="0.15">
      <c r="A11" s="53" t="s">
        <v>112</v>
      </c>
      <c r="B11" s="54" t="s">
        <v>33</v>
      </c>
      <c r="C11" s="1">
        <v>0</v>
      </c>
      <c r="D11" s="1">
        <v>0</v>
      </c>
      <c r="E11" s="1">
        <v>0</v>
      </c>
      <c r="F11" s="1">
        <v>0</v>
      </c>
      <c r="G11" s="1">
        <v>0</v>
      </c>
      <c r="H11" s="1">
        <v>0</v>
      </c>
      <c r="I11" s="51">
        <v>0</v>
      </c>
      <c r="J11" s="51">
        <v>0</v>
      </c>
      <c r="K11" s="1">
        <v>0</v>
      </c>
      <c r="L11" s="1">
        <v>0</v>
      </c>
      <c r="M11" s="52">
        <f t="shared" si="1"/>
        <v>0</v>
      </c>
      <c r="N11" s="57">
        <f t="shared" si="0"/>
        <v>0</v>
      </c>
      <c r="O11" s="58"/>
    </row>
    <row r="12" spans="1:28" ht="22.5" customHeight="1" thickBot="1" x14ac:dyDescent="0.2">
      <c r="A12" s="131" t="s">
        <v>113</v>
      </c>
      <c r="B12" s="117" t="s">
        <v>22</v>
      </c>
      <c r="C12" s="7">
        <f t="shared" ref="C12:K12" si="2">SUM(C4:C11)</f>
        <v>0</v>
      </c>
      <c r="D12" s="7">
        <f t="shared" si="2"/>
        <v>0</v>
      </c>
      <c r="E12" s="7">
        <f t="shared" si="2"/>
        <v>0</v>
      </c>
      <c r="F12" s="7">
        <f t="shared" si="2"/>
        <v>0</v>
      </c>
      <c r="G12" s="7">
        <f t="shared" si="2"/>
        <v>0</v>
      </c>
      <c r="H12" s="7">
        <f t="shared" si="2"/>
        <v>0</v>
      </c>
      <c r="I12" s="7">
        <f t="shared" si="2"/>
        <v>0</v>
      </c>
      <c r="J12" s="7">
        <f t="shared" si="2"/>
        <v>0</v>
      </c>
      <c r="K12" s="7">
        <f t="shared" si="2"/>
        <v>0</v>
      </c>
      <c r="L12" s="7">
        <f>SUM(L4:L11)</f>
        <v>0</v>
      </c>
      <c r="M12" s="8">
        <f>SUM(C12:L12)</f>
        <v>0</v>
      </c>
    </row>
    <row r="13" spans="1:28" x14ac:dyDescent="0.15">
      <c r="B13" s="58"/>
      <c r="C13" s="83" t="str">
        <f>IF(SUM(C4:C11)&lt;&gt;Saídas!D6,"ERRO","OK")</f>
        <v>OK</v>
      </c>
      <c r="D13" s="83" t="str">
        <f>IF(SUM(D4:D11)&lt;&gt;Saídas!E6,"ERRO","OK")</f>
        <v>OK</v>
      </c>
      <c r="E13" s="83" t="str">
        <f>IF(SUM(E4:E11)&lt;&gt;Saídas!F6,"ERRO","OK")</f>
        <v>OK</v>
      </c>
      <c r="F13" s="83" t="str">
        <f>IF(SUM(F4:F11)&lt;&gt;Saídas!G6,"ERRO","OK")</f>
        <v>OK</v>
      </c>
      <c r="G13" s="83" t="str">
        <f>IF(SUM(G4:G11)&lt;&gt;Saídas!H6,"ERRO","OK")</f>
        <v>OK</v>
      </c>
      <c r="H13" s="83" t="str">
        <f>IF(SUM(H4:H11)&lt;&gt;Saídas!I6,"ERRO","OK")</f>
        <v>OK</v>
      </c>
      <c r="I13" s="83" t="str">
        <f>IF(SUM(I4:I11)&lt;&gt;Saídas!J6,"ERRO","OK")</f>
        <v>OK</v>
      </c>
      <c r="J13" s="83" t="str">
        <f>IF(SUM(J4:J11)&lt;&gt;Saídas!K6,"ERRO","OK")</f>
        <v>OK</v>
      </c>
      <c r="K13" s="83" t="str">
        <f>IF(SUM(K4:K11)&lt;&gt;Saídas!L6,"ERRO","OK")</f>
        <v>OK</v>
      </c>
      <c r="L13" s="83" t="str">
        <f>IF(SUM(L4:L11)&lt;&gt;Saídas!M6,"ERRO","OK")</f>
        <v>OK</v>
      </c>
    </row>
    <row r="14" spans="1:28" ht="13.5" customHeight="1" thickBot="1" x14ac:dyDescent="0.2">
      <c r="A14" s="62" t="s">
        <v>13</v>
      </c>
      <c r="B14" s="62"/>
      <c r="C14" s="134"/>
      <c r="D14" s="134"/>
      <c r="E14" s="134"/>
      <c r="F14" s="134"/>
      <c r="G14" s="134"/>
      <c r="H14" s="134"/>
      <c r="I14" s="134"/>
      <c r="J14" s="134"/>
      <c r="K14" s="134"/>
      <c r="L14" s="134"/>
      <c r="M14" s="63"/>
      <c r="N14" s="67"/>
      <c r="O14" s="58"/>
      <c r="P14" s="79"/>
      <c r="Q14" s="58"/>
    </row>
    <row r="15" spans="1:28" ht="13.5" customHeight="1" thickBot="1" x14ac:dyDescent="0.2">
      <c r="A15" s="389"/>
      <c r="B15" s="390"/>
      <c r="C15" s="390"/>
      <c r="D15" s="390"/>
      <c r="E15" s="390"/>
      <c r="F15" s="390"/>
      <c r="G15" s="390"/>
      <c r="H15" s="390"/>
      <c r="I15" s="390"/>
      <c r="J15" s="390"/>
      <c r="K15" s="390"/>
      <c r="L15" s="390"/>
      <c r="M15" s="391"/>
      <c r="N15" s="83" t="str">
        <f>IF(AND(M11&lt;&gt;0,A15=""),"ERRO","OK")</f>
        <v>OK</v>
      </c>
      <c r="P15" s="79"/>
      <c r="Q15" s="58"/>
    </row>
    <row r="16" spans="1:28" s="65" customFormat="1" ht="13.5" customHeight="1" x14ac:dyDescent="0.15">
      <c r="A16" s="62" t="s">
        <v>410</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4" t="s">
        <v>551</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509</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17" sheet="1" objects="1" scenarios="1" formatCells="0"/>
  <mergeCells count="3">
    <mergeCell ref="A17:M17"/>
    <mergeCell ref="A20:M20"/>
    <mergeCell ref="A15:M15"/>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8</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enableFormatConditionsCalculation="0">
    <tabColor theme="3" tint="-0.499984740745262"/>
    <pageSetUpPr autoPageBreaks="0"/>
  </sheetPr>
  <dimension ref="A1:AB20"/>
  <sheetViews>
    <sheetView showGridLines="0" showRowColHeaders="0" zoomScaleNormal="100" workbookViewId="0">
      <selection activeCell="L14" sqref="L14"/>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IF(Validação!E33="Preenchido","","Mensagem: " &amp; Validação!E33&amp; "! " &amp; Validação!E34)</f>
        <v/>
      </c>
      <c r="B2" s="235"/>
      <c r="C2" s="235"/>
      <c r="D2" s="235"/>
      <c r="E2" s="235"/>
      <c r="F2" s="235"/>
      <c r="G2" s="13"/>
      <c r="H2" s="13"/>
      <c r="I2" s="13"/>
      <c r="J2" s="13"/>
      <c r="K2" s="13"/>
      <c r="M2" s="13"/>
      <c r="P2" s="237"/>
      <c r="Q2" s="238"/>
    </row>
    <row r="3" spans="1:28" ht="87" customHeight="1" x14ac:dyDescent="0.15">
      <c r="A3" s="75" t="s">
        <v>114</v>
      </c>
      <c r="B3" s="130" t="s">
        <v>419</v>
      </c>
      <c r="C3" s="76" t="s">
        <v>21</v>
      </c>
      <c r="D3" s="2" t="s">
        <v>406</v>
      </c>
      <c r="E3" s="76" t="s">
        <v>407</v>
      </c>
      <c r="F3" s="76" t="s">
        <v>408</v>
      </c>
      <c r="G3" s="76" t="s">
        <v>409</v>
      </c>
      <c r="H3" s="76" t="s">
        <v>354</v>
      </c>
      <c r="I3" s="76" t="s">
        <v>416</v>
      </c>
      <c r="J3" s="76" t="s">
        <v>417</v>
      </c>
      <c r="K3" s="76" t="s">
        <v>415</v>
      </c>
      <c r="L3" s="76" t="s">
        <v>33</v>
      </c>
      <c r="M3" s="77" t="s">
        <v>22</v>
      </c>
    </row>
    <row r="4" spans="1:28" ht="22.5" customHeight="1" x14ac:dyDescent="0.15">
      <c r="A4" s="53" t="s">
        <v>363</v>
      </c>
      <c r="B4" s="54" t="s">
        <v>118</v>
      </c>
      <c r="C4" s="1">
        <v>0</v>
      </c>
      <c r="D4" s="1">
        <v>0</v>
      </c>
      <c r="E4" s="1">
        <v>0</v>
      </c>
      <c r="F4" s="1">
        <v>0</v>
      </c>
      <c r="G4" s="1">
        <v>0</v>
      </c>
      <c r="H4" s="1">
        <v>0</v>
      </c>
      <c r="I4" s="51">
        <v>0</v>
      </c>
      <c r="J4" s="51">
        <v>0</v>
      </c>
      <c r="K4" s="1">
        <v>0</v>
      </c>
      <c r="L4" s="1">
        <v>0</v>
      </c>
      <c r="M4" s="52">
        <f t="shared" ref="M4:M12" si="0">SUM(C4:L4)</f>
        <v>0</v>
      </c>
      <c r="N4" s="57">
        <f>IF(OR(K4="",L4=""),1,0)</f>
        <v>0</v>
      </c>
      <c r="O4" s="57">
        <f>SUM(N4,N5,N6,N7,N8,N9,N10,N11)</f>
        <v>0</v>
      </c>
    </row>
    <row r="5" spans="1:28" ht="22.5" customHeight="1" x14ac:dyDescent="0.15">
      <c r="A5" s="53" t="s">
        <v>401</v>
      </c>
      <c r="B5" s="54" t="s">
        <v>99</v>
      </c>
      <c r="C5" s="1">
        <v>0</v>
      </c>
      <c r="D5" s="1">
        <v>0</v>
      </c>
      <c r="E5" s="1">
        <v>0</v>
      </c>
      <c r="F5" s="1">
        <v>0</v>
      </c>
      <c r="G5" s="1">
        <v>0</v>
      </c>
      <c r="H5" s="1">
        <v>0</v>
      </c>
      <c r="I5" s="51">
        <v>0</v>
      </c>
      <c r="J5" s="51">
        <v>0</v>
      </c>
      <c r="K5" s="1">
        <v>0</v>
      </c>
      <c r="L5" s="1">
        <v>0</v>
      </c>
      <c r="M5" s="52">
        <f t="shared" si="0"/>
        <v>0</v>
      </c>
      <c r="N5" s="57">
        <f t="shared" ref="N5:N11" si="1">IF(OR(K5="",L5=""),1,0)</f>
        <v>0</v>
      </c>
      <c r="O5" s="57"/>
    </row>
    <row r="6" spans="1:28" ht="22.5" customHeight="1" x14ac:dyDescent="0.15">
      <c r="A6" s="53" t="s">
        <v>402</v>
      </c>
      <c r="B6" s="54" t="s">
        <v>403</v>
      </c>
      <c r="C6" s="1">
        <v>0</v>
      </c>
      <c r="D6" s="1">
        <v>0</v>
      </c>
      <c r="E6" s="1">
        <v>0</v>
      </c>
      <c r="F6" s="1">
        <v>0</v>
      </c>
      <c r="G6" s="1">
        <v>0</v>
      </c>
      <c r="H6" s="1">
        <v>0</v>
      </c>
      <c r="I6" s="51">
        <v>0</v>
      </c>
      <c r="J6" s="51">
        <v>0</v>
      </c>
      <c r="K6" s="1">
        <v>0</v>
      </c>
      <c r="L6" s="1">
        <v>0</v>
      </c>
      <c r="M6" s="52">
        <f t="shared" si="0"/>
        <v>0</v>
      </c>
      <c r="N6" s="57">
        <f t="shared" si="1"/>
        <v>0</v>
      </c>
      <c r="O6" s="79"/>
    </row>
    <row r="7" spans="1:28" ht="22.5" customHeight="1" x14ac:dyDescent="0.15">
      <c r="A7" s="53" t="s">
        <v>404</v>
      </c>
      <c r="B7" s="54" t="s">
        <v>405</v>
      </c>
      <c r="C7" s="1">
        <v>0</v>
      </c>
      <c r="D7" s="1">
        <v>0</v>
      </c>
      <c r="E7" s="1">
        <v>0</v>
      </c>
      <c r="F7" s="1">
        <v>0</v>
      </c>
      <c r="G7" s="1">
        <v>0</v>
      </c>
      <c r="H7" s="1">
        <v>0</v>
      </c>
      <c r="I7" s="51">
        <v>0</v>
      </c>
      <c r="J7" s="51">
        <v>0</v>
      </c>
      <c r="K7" s="1">
        <v>0</v>
      </c>
      <c r="L7" s="1">
        <v>0</v>
      </c>
      <c r="M7" s="52">
        <f t="shared" si="0"/>
        <v>0</v>
      </c>
      <c r="N7" s="57">
        <f t="shared" si="1"/>
        <v>0</v>
      </c>
      <c r="O7" s="79"/>
    </row>
    <row r="8" spans="1:28" ht="22.5" customHeight="1" x14ac:dyDescent="0.15">
      <c r="A8" s="53" t="s">
        <v>364</v>
      </c>
      <c r="B8" s="54" t="s">
        <v>346</v>
      </c>
      <c r="C8" s="1">
        <v>0</v>
      </c>
      <c r="D8" s="1">
        <v>0</v>
      </c>
      <c r="E8" s="1">
        <v>0</v>
      </c>
      <c r="F8" s="1">
        <v>0</v>
      </c>
      <c r="G8" s="1">
        <v>0</v>
      </c>
      <c r="H8" s="1">
        <v>0</v>
      </c>
      <c r="I8" s="51">
        <v>0</v>
      </c>
      <c r="J8" s="51">
        <v>0</v>
      </c>
      <c r="K8" s="1">
        <v>0</v>
      </c>
      <c r="L8" s="1">
        <v>0</v>
      </c>
      <c r="M8" s="52">
        <f t="shared" si="0"/>
        <v>0</v>
      </c>
      <c r="N8" s="57">
        <f t="shared" si="1"/>
        <v>0</v>
      </c>
      <c r="O8" s="58"/>
    </row>
    <row r="9" spans="1:28" ht="22.5" customHeight="1" x14ac:dyDescent="0.15">
      <c r="A9" s="53" t="s">
        <v>365</v>
      </c>
      <c r="B9" s="54" t="s">
        <v>347</v>
      </c>
      <c r="C9" s="1">
        <v>0</v>
      </c>
      <c r="D9" s="1">
        <v>0</v>
      </c>
      <c r="E9" s="1">
        <v>0</v>
      </c>
      <c r="F9" s="1">
        <v>0</v>
      </c>
      <c r="G9" s="1">
        <v>0</v>
      </c>
      <c r="H9" s="1">
        <v>0</v>
      </c>
      <c r="I9" s="51">
        <v>0</v>
      </c>
      <c r="J9" s="51">
        <v>0</v>
      </c>
      <c r="K9" s="1">
        <v>0</v>
      </c>
      <c r="L9" s="1">
        <v>0</v>
      </c>
      <c r="M9" s="52">
        <f t="shared" si="0"/>
        <v>0</v>
      </c>
      <c r="N9" s="57">
        <f t="shared" si="1"/>
        <v>0</v>
      </c>
      <c r="O9" s="58"/>
    </row>
    <row r="10" spans="1:28" ht="22.5" customHeight="1" x14ac:dyDescent="0.15">
      <c r="A10" s="53" t="s">
        <v>115</v>
      </c>
      <c r="B10" s="54" t="s">
        <v>348</v>
      </c>
      <c r="C10" s="1">
        <v>0</v>
      </c>
      <c r="D10" s="1">
        <v>0</v>
      </c>
      <c r="E10" s="1">
        <v>0</v>
      </c>
      <c r="F10" s="1">
        <v>0</v>
      </c>
      <c r="G10" s="1">
        <v>0</v>
      </c>
      <c r="H10" s="1">
        <v>0</v>
      </c>
      <c r="I10" s="51">
        <v>0</v>
      </c>
      <c r="J10" s="51">
        <v>0</v>
      </c>
      <c r="K10" s="1">
        <v>0</v>
      </c>
      <c r="L10" s="1">
        <v>0</v>
      </c>
      <c r="M10" s="52">
        <f t="shared" si="0"/>
        <v>0</v>
      </c>
      <c r="N10" s="57">
        <f t="shared" si="1"/>
        <v>0</v>
      </c>
      <c r="O10" s="58"/>
    </row>
    <row r="11" spans="1:28" ht="22.5" customHeight="1" x14ac:dyDescent="0.15">
      <c r="A11" s="53" t="s">
        <v>116</v>
      </c>
      <c r="B11" s="54" t="s">
        <v>33</v>
      </c>
      <c r="C11" s="1">
        <v>0</v>
      </c>
      <c r="D11" s="1">
        <v>0</v>
      </c>
      <c r="E11" s="1">
        <v>0</v>
      </c>
      <c r="F11" s="1">
        <v>0</v>
      </c>
      <c r="G11" s="1">
        <v>0</v>
      </c>
      <c r="H11" s="1">
        <v>0</v>
      </c>
      <c r="I11" s="51">
        <v>0</v>
      </c>
      <c r="J11" s="51">
        <v>0</v>
      </c>
      <c r="K11" s="1">
        <v>11</v>
      </c>
      <c r="L11" s="1">
        <v>0</v>
      </c>
      <c r="M11" s="52">
        <f t="shared" si="0"/>
        <v>11</v>
      </c>
      <c r="N11" s="57">
        <f t="shared" si="1"/>
        <v>0</v>
      </c>
      <c r="O11" s="58"/>
    </row>
    <row r="12" spans="1:28" ht="22.5" customHeight="1" thickBot="1" x14ac:dyDescent="0.2">
      <c r="A12" s="131" t="s">
        <v>420</v>
      </c>
      <c r="B12" s="117" t="s">
        <v>22</v>
      </c>
      <c r="C12" s="7">
        <f t="shared" ref="C12:L12" si="2">SUM(C4:C11)</f>
        <v>0</v>
      </c>
      <c r="D12" s="7">
        <f t="shared" si="2"/>
        <v>0</v>
      </c>
      <c r="E12" s="7">
        <f t="shared" si="2"/>
        <v>0</v>
      </c>
      <c r="F12" s="7">
        <f t="shared" si="2"/>
        <v>0</v>
      </c>
      <c r="G12" s="7">
        <f t="shared" si="2"/>
        <v>0</v>
      </c>
      <c r="H12" s="7">
        <f t="shared" si="2"/>
        <v>0</v>
      </c>
      <c r="I12" s="7">
        <f t="shared" si="2"/>
        <v>0</v>
      </c>
      <c r="J12" s="7">
        <f t="shared" si="2"/>
        <v>0</v>
      </c>
      <c r="K12" s="7">
        <f t="shared" si="2"/>
        <v>11</v>
      </c>
      <c r="L12" s="7">
        <f t="shared" si="2"/>
        <v>0</v>
      </c>
      <c r="M12" s="8">
        <f t="shared" si="0"/>
        <v>11</v>
      </c>
    </row>
    <row r="13" spans="1:28" x14ac:dyDescent="0.15">
      <c r="C13" s="83" t="str">
        <f>IF(SUM(C4:C11)&lt;&gt;Saídas!D9,"ERRO","OK")</f>
        <v>OK</v>
      </c>
      <c r="D13" s="83" t="str">
        <f>IF(SUM(D4:D11)&lt;&gt;Saídas!E9,"ERRO","OK")</f>
        <v>OK</v>
      </c>
      <c r="E13" s="83" t="str">
        <f>IF(SUM(E4:E11)&lt;&gt;Saídas!F9,"ERRO","OK")</f>
        <v>OK</v>
      </c>
      <c r="F13" s="83" t="str">
        <f>IF(SUM(F4:F11)&lt;&gt;Saídas!G9,"ERRO","OK")</f>
        <v>OK</v>
      </c>
      <c r="G13" s="83" t="str">
        <f>IF(SUM(G4:G11)&lt;&gt;Saídas!H9,"ERRO","OK")</f>
        <v>OK</v>
      </c>
      <c r="H13" s="83" t="str">
        <f>IF(SUM(H4:H11)&lt;&gt;Saídas!I9,"ERRO","OK")</f>
        <v>OK</v>
      </c>
      <c r="I13" s="83" t="str">
        <f>IF(SUM(I4:I11)&lt;&gt;Saídas!J9,"ERRO","OK")</f>
        <v>OK</v>
      </c>
      <c r="J13" s="83" t="str">
        <f>IF(SUM(J4:J11)&lt;&gt;Saídas!K9,"ERRO","OK")</f>
        <v>OK</v>
      </c>
      <c r="K13" s="83" t="str">
        <f>IF(SUM(K4:K11)&lt;&gt;Saídas!L9,"ERRO","OK")</f>
        <v>OK</v>
      </c>
      <c r="L13" s="83" t="str">
        <f>IF(SUM(L4:L11)&lt;&gt;Saídas!M9,"ERRO","OK")</f>
        <v>OK</v>
      </c>
    </row>
    <row r="14" spans="1:28" ht="13.5" customHeight="1" thickBot="1" x14ac:dyDescent="0.2">
      <c r="A14" s="62" t="s">
        <v>14</v>
      </c>
      <c r="B14" s="62"/>
      <c r="C14" s="134"/>
      <c r="D14" s="134"/>
      <c r="E14" s="134"/>
      <c r="F14" s="134"/>
      <c r="G14" s="134"/>
      <c r="H14" s="134"/>
      <c r="I14" s="134"/>
      <c r="J14" s="134"/>
      <c r="K14" s="134"/>
      <c r="L14" s="134"/>
      <c r="M14" s="63"/>
      <c r="N14" s="67"/>
      <c r="O14" s="58"/>
      <c r="P14" s="79"/>
      <c r="Q14" s="58"/>
    </row>
    <row r="15" spans="1:28" ht="13.5" customHeight="1" thickBot="1" x14ac:dyDescent="0.2">
      <c r="A15" s="389" t="s">
        <v>708</v>
      </c>
      <c r="B15" s="390"/>
      <c r="C15" s="390"/>
      <c r="D15" s="390"/>
      <c r="E15" s="390"/>
      <c r="F15" s="390"/>
      <c r="G15" s="390"/>
      <c r="H15" s="390"/>
      <c r="I15" s="390"/>
      <c r="J15" s="390"/>
      <c r="K15" s="390"/>
      <c r="L15" s="390"/>
      <c r="M15" s="391"/>
      <c r="N15" s="83" t="str">
        <f>IF(AND(M11&lt;&gt;0,A15=""),"ERRO","OK")</f>
        <v>OK</v>
      </c>
      <c r="P15" s="79"/>
      <c r="Q15" s="58"/>
    </row>
    <row r="16" spans="1:28" s="65" customFormat="1" ht="13.5" customHeight="1" x14ac:dyDescent="0.15">
      <c r="A16" s="62" t="s">
        <v>410</v>
      </c>
      <c r="B16" s="63"/>
      <c r="C16" s="64"/>
      <c r="G16" s="66"/>
      <c r="H16" s="66"/>
      <c r="I16" s="66"/>
      <c r="J16" s="66"/>
      <c r="K16" s="66"/>
      <c r="N16" s="197"/>
      <c r="P16" s="68"/>
      <c r="Q16" s="68"/>
      <c r="R16" s="68"/>
      <c r="S16" s="68"/>
      <c r="T16" s="68"/>
      <c r="U16" s="68"/>
      <c r="V16" s="68"/>
      <c r="W16" s="68"/>
      <c r="X16" s="68"/>
      <c r="Y16" s="68"/>
      <c r="Z16" s="69"/>
      <c r="AA16" s="69"/>
      <c r="AB16" s="69"/>
    </row>
    <row r="17" spans="1:28" s="65" customFormat="1" ht="19.5" customHeight="1" x14ac:dyDescent="0.15">
      <c r="A17" s="394" t="s">
        <v>596</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509</v>
      </c>
      <c r="B19" s="63"/>
      <c r="C19" s="64"/>
      <c r="D19" s="65"/>
      <c r="E19" s="65"/>
      <c r="F19" s="65"/>
      <c r="G19" s="65"/>
      <c r="H19" s="65"/>
      <c r="I19" s="65"/>
      <c r="J19" s="65"/>
      <c r="K19" s="65"/>
      <c r="L19" s="65"/>
      <c r="M19" s="65"/>
      <c r="N19" s="67"/>
      <c r="O19" s="73"/>
      <c r="P19" s="73"/>
      <c r="Q19" s="73"/>
    </row>
    <row r="20" spans="1:28" ht="61.5" customHeight="1" thickBot="1" x14ac:dyDescent="0.2">
      <c r="A20" s="377"/>
      <c r="B20" s="378"/>
      <c r="C20" s="378"/>
      <c r="D20" s="378"/>
      <c r="E20" s="378"/>
      <c r="F20" s="378"/>
      <c r="G20" s="378"/>
      <c r="H20" s="378"/>
      <c r="I20" s="378"/>
      <c r="J20" s="378"/>
      <c r="K20" s="378"/>
      <c r="L20" s="378"/>
      <c r="M20" s="379"/>
      <c r="N20" s="74"/>
      <c r="O20" s="73"/>
      <c r="P20" s="73"/>
      <c r="Q20" s="73"/>
    </row>
  </sheetData>
  <sheetProtection password="CA17" sheet="1" objects="1" scenarios="1" formatCells="0"/>
  <mergeCells count="3">
    <mergeCell ref="A15:M15"/>
    <mergeCell ref="A20:M20"/>
    <mergeCell ref="A17:M17"/>
  </mergeCells>
  <phoneticPr fontId="0" type="noConversion"/>
  <hyperlinks>
    <hyperlink ref="A2" location="Validação!A1" display="Ver validação"/>
  </hyperlinks>
  <printOptions horizontalCentered="1"/>
  <pageMargins left="0.23622047244094491" right="0.23622047244094491" top="0.55000000000000004" bottom="0.28999999999999998" header="0.28999999999999998" footer="0"/>
  <pageSetup orientation="landscape" horizontalDpi="300" verticalDpi="300" r:id="rId1"/>
  <headerFooter alignWithMargins="0">
    <oddHeader>&amp;R&amp;"Verdana,Normal"&amp;7 9</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enableFormatConditionsCalculation="0">
    <tabColor theme="3" tint="-0.499984740745262"/>
    <pageSetUpPr autoPageBreaks="0"/>
  </sheetPr>
  <dimension ref="A1:Q13"/>
  <sheetViews>
    <sheetView showGridLines="0" showRowColHeaders="0" zoomScaleNormal="100" workbookViewId="0">
      <selection activeCell="C7" sqref="C7"/>
    </sheetView>
  </sheetViews>
  <sheetFormatPr defaultRowHeight="9" x14ac:dyDescent="0.15"/>
  <cols>
    <col min="1" max="1" width="7.7109375" style="15" customWidth="1"/>
    <col min="2" max="2" width="36.85546875" style="15" customWidth="1"/>
    <col min="3" max="4" width="22"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IF(Validação!E36="Preenchido","","Mensagem: " &amp; Validação!E36 &amp; "! " &amp; Validação!E37)</f>
        <v/>
      </c>
      <c r="B2" s="235"/>
      <c r="C2" s="235"/>
      <c r="D2" s="235"/>
      <c r="E2" s="240"/>
      <c r="F2" s="240"/>
      <c r="G2" s="13"/>
      <c r="H2" s="13"/>
      <c r="I2" s="13"/>
      <c r="J2" s="13"/>
      <c r="K2" s="13"/>
      <c r="M2" s="13"/>
      <c r="P2" s="237"/>
      <c r="Q2" s="238"/>
    </row>
    <row r="3" spans="1:17" ht="34.5" customHeight="1" x14ac:dyDescent="0.15">
      <c r="A3" s="75" t="s">
        <v>117</v>
      </c>
      <c r="B3" s="107" t="s">
        <v>421</v>
      </c>
      <c r="C3" s="108" t="s">
        <v>357</v>
      </c>
      <c r="D3" s="109" t="s">
        <v>122</v>
      </c>
    </row>
    <row r="4" spans="1:17" ht="22.5" customHeight="1" x14ac:dyDescent="0.15">
      <c r="A4" s="53" t="s">
        <v>366</v>
      </c>
      <c r="B4" s="78" t="s">
        <v>355</v>
      </c>
      <c r="C4" s="1">
        <v>0</v>
      </c>
      <c r="D4" s="3">
        <v>0</v>
      </c>
      <c r="E4" s="57">
        <f>IF(OR(B4="",C4=""),1,0)</f>
        <v>0</v>
      </c>
      <c r="F4" s="57">
        <f>SUM(E4,E5,E6,E7)</f>
        <v>0</v>
      </c>
    </row>
    <row r="5" spans="1:17" ht="22.5" customHeight="1" x14ac:dyDescent="0.15">
      <c r="A5" s="53" t="s">
        <v>119</v>
      </c>
      <c r="B5" s="54" t="s">
        <v>349</v>
      </c>
      <c r="C5" s="1">
        <v>0</v>
      </c>
      <c r="D5" s="3">
        <v>0</v>
      </c>
      <c r="E5" s="57">
        <f>IF(OR(B5="",C5=""),1,0)</f>
        <v>0</v>
      </c>
      <c r="F5" s="57"/>
    </row>
    <row r="6" spans="1:17" ht="22.5" customHeight="1" x14ac:dyDescent="0.15">
      <c r="A6" s="53" t="s">
        <v>120</v>
      </c>
      <c r="B6" s="54" t="s">
        <v>350</v>
      </c>
      <c r="C6" s="1">
        <v>0</v>
      </c>
      <c r="D6" s="3">
        <v>0</v>
      </c>
      <c r="E6" s="57">
        <f>IF(OR(B6="",C6=""),1,0)</f>
        <v>0</v>
      </c>
      <c r="F6" s="58"/>
    </row>
    <row r="7" spans="1:17" ht="22.5" customHeight="1" thickBot="1" x14ac:dyDescent="0.2">
      <c r="A7" s="81" t="s">
        <v>375</v>
      </c>
      <c r="B7" s="99" t="s">
        <v>68</v>
      </c>
      <c r="C7" s="6">
        <v>0</v>
      </c>
      <c r="D7" s="4">
        <v>0</v>
      </c>
      <c r="E7" s="57">
        <f>IF(OR(B7="",C7=""),1,0)</f>
        <v>0</v>
      </c>
      <c r="F7" s="58"/>
    </row>
    <row r="9" spans="1:17" ht="13.5" customHeight="1" thickBot="1" x14ac:dyDescent="0.2">
      <c r="A9" s="62" t="s">
        <v>15</v>
      </c>
      <c r="B9" s="62"/>
      <c r="C9" s="134"/>
      <c r="D9" s="134"/>
      <c r="E9" s="134"/>
      <c r="F9" s="134"/>
      <c r="G9" s="134"/>
      <c r="H9" s="134"/>
      <c r="I9" s="134"/>
      <c r="J9" s="134"/>
      <c r="K9" s="134"/>
      <c r="L9" s="134"/>
      <c r="M9" s="63"/>
      <c r="N9" s="67"/>
      <c r="O9" s="58"/>
      <c r="P9" s="79"/>
      <c r="Q9" s="58"/>
    </row>
    <row r="10" spans="1:17" ht="13.5" customHeight="1" thickBot="1" x14ac:dyDescent="0.2">
      <c r="A10" s="389"/>
      <c r="B10" s="390"/>
      <c r="C10" s="390"/>
      <c r="D10" s="391"/>
      <c r="E10" s="198" t="str">
        <f>IF(AND(D7&lt;&gt;0,A10=""),"ERRO","OK")</f>
        <v>OK</v>
      </c>
      <c r="F10" s="199"/>
      <c r="G10" s="199"/>
      <c r="H10" s="199"/>
      <c r="I10" s="199"/>
      <c r="J10" s="199"/>
      <c r="K10" s="199"/>
      <c r="L10" s="199"/>
      <c r="M10" s="199"/>
      <c r="N10" s="194"/>
      <c r="P10" s="79"/>
      <c r="Q10" s="58"/>
    </row>
    <row r="11" spans="1:17" ht="13.5" customHeight="1" x14ac:dyDescent="0.15">
      <c r="A11" s="196"/>
      <c r="B11" s="196"/>
      <c r="C11" s="196"/>
      <c r="D11" s="196"/>
      <c r="E11" s="200"/>
      <c r="F11" s="200"/>
      <c r="G11" s="200"/>
      <c r="H11" s="200"/>
      <c r="I11" s="200"/>
      <c r="J11" s="200"/>
      <c r="K11" s="200"/>
      <c r="L11" s="200"/>
      <c r="M11" s="200"/>
      <c r="N11" s="194"/>
      <c r="P11" s="79"/>
      <c r="Q11" s="58"/>
    </row>
    <row r="12" spans="1:17" ht="13.5" customHeight="1" thickBot="1" x14ac:dyDescent="0.2">
      <c r="A12" s="62" t="s">
        <v>509</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8"/>
      <c r="D13" s="379"/>
      <c r="E13" s="74"/>
      <c r="F13" s="74"/>
      <c r="G13" s="74"/>
      <c r="H13" s="74"/>
      <c r="I13" s="74"/>
      <c r="J13" s="74"/>
      <c r="K13" s="74"/>
      <c r="L13" s="74"/>
      <c r="M13" s="74"/>
      <c r="N13" s="74"/>
      <c r="O13" s="73"/>
      <c r="P13" s="73"/>
      <c r="Q13" s="73"/>
    </row>
  </sheetData>
  <sheetProtection password="CA17" sheet="1" objects="1" scenarios="1" formatCells="0"/>
  <mergeCells count="2">
    <mergeCell ref="A13:D13"/>
    <mergeCell ref="A10:D10"/>
  </mergeCells>
  <phoneticPr fontId="0" type="noConversion"/>
  <hyperlinks>
    <hyperlink ref="A2" location="Validação!A1" display="Ver validação"/>
  </hyperlinks>
  <printOptions horizontalCentered="1"/>
  <pageMargins left="0.23622047244094491" right="0.23622047244094491" top="0.56000000000000005" bottom="0.28999999999999998" header="0.28000000000000003" footer="0"/>
  <pageSetup orientation="landscape" horizontalDpi="300" verticalDpi="300" r:id="rId1"/>
  <headerFooter alignWithMargins="0">
    <oddHeader>&amp;R&amp;"Verdana,Normal"&amp;7 10</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enableFormatConditionsCalculation="0">
    <tabColor theme="3" tint="-0.499984740745262"/>
    <pageSetUpPr autoPageBreaks="0"/>
  </sheetPr>
  <dimension ref="A1:AB24"/>
  <sheetViews>
    <sheetView showGridLines="0" showRowColHeaders="0" zoomScaleNormal="100" workbookViewId="0">
      <selection activeCell="M8" sqref="M8"/>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IF(Validação!E39="Preenchido","","Mensagem: " &amp; Validação!E39 &amp; "! " &amp; Validação!E40)</f>
        <v/>
      </c>
      <c r="B2" s="235"/>
      <c r="C2" s="235"/>
      <c r="D2" s="235"/>
      <c r="E2" s="235"/>
      <c r="F2" s="235"/>
      <c r="G2" s="13"/>
      <c r="H2" s="13"/>
      <c r="I2" s="13"/>
      <c r="J2" s="13"/>
      <c r="K2" s="13"/>
      <c r="M2" s="13"/>
      <c r="P2" s="237"/>
      <c r="Q2" s="238"/>
    </row>
    <row r="3" spans="1:28" ht="87" customHeight="1" x14ac:dyDescent="0.15">
      <c r="A3" s="75" t="s">
        <v>121</v>
      </c>
      <c r="B3" s="387" t="s">
        <v>422</v>
      </c>
      <c r="C3" s="388"/>
      <c r="D3" s="76" t="s">
        <v>21</v>
      </c>
      <c r="E3" s="2" t="s">
        <v>406</v>
      </c>
      <c r="F3" s="76" t="s">
        <v>407</v>
      </c>
      <c r="G3" s="76" t="s">
        <v>408</v>
      </c>
      <c r="H3" s="76" t="s">
        <v>409</v>
      </c>
      <c r="I3" s="76" t="s">
        <v>354</v>
      </c>
      <c r="J3" s="76" t="s">
        <v>416</v>
      </c>
      <c r="K3" s="76" t="s">
        <v>417</v>
      </c>
      <c r="L3" s="76" t="s">
        <v>415</v>
      </c>
      <c r="M3" s="76" t="s">
        <v>33</v>
      </c>
      <c r="N3" s="77" t="s">
        <v>22</v>
      </c>
    </row>
    <row r="4" spans="1:28" ht="13.5" customHeight="1" x14ac:dyDescent="0.15">
      <c r="A4" s="132"/>
      <c r="B4" s="351" t="s">
        <v>11</v>
      </c>
      <c r="C4" s="118" t="s">
        <v>23</v>
      </c>
      <c r="D4" s="183">
        <v>0</v>
      </c>
      <c r="E4" s="183">
        <v>0</v>
      </c>
      <c r="F4" s="183">
        <v>0</v>
      </c>
      <c r="G4" s="183">
        <v>0</v>
      </c>
      <c r="H4" s="183">
        <v>0</v>
      </c>
      <c r="I4" s="183">
        <v>0</v>
      </c>
      <c r="J4" s="126">
        <v>0</v>
      </c>
      <c r="K4" s="126">
        <v>0</v>
      </c>
      <c r="L4" s="183">
        <v>0</v>
      </c>
      <c r="M4" s="183">
        <v>0</v>
      </c>
      <c r="N4" s="119">
        <f t="shared" ref="N4:N9" si="0">SUM(D4:M4)</f>
        <v>0</v>
      </c>
      <c r="O4" s="57">
        <f>IF(OR(D4="",E4="",F4="",G4="",H4="",I4="",J4="",K4="",L4="",M4="",D5="",E5="",F5="",G5="",H5="",I5="",J5="",K5="",L5="",M5=""),1,0)</f>
        <v>0</v>
      </c>
      <c r="P4" s="57">
        <f>SUM(O4,O7)</f>
        <v>0</v>
      </c>
      <c r="Q4" s="57" t="str">
        <f>IF(OR(D9&lt;&gt;0,E9&lt;&gt;0,F9&lt;&gt;0,G9&lt;&gt;0),"ERRO","OK")</f>
        <v>OK</v>
      </c>
    </row>
    <row r="5" spans="1:28" ht="13.5" customHeight="1" x14ac:dyDescent="0.15">
      <c r="A5" s="132" t="s">
        <v>123</v>
      </c>
      <c r="B5" s="352"/>
      <c r="C5" s="120" t="s">
        <v>26</v>
      </c>
      <c r="D5" s="184">
        <v>0</v>
      </c>
      <c r="E5" s="184">
        <v>0</v>
      </c>
      <c r="F5" s="184">
        <v>0</v>
      </c>
      <c r="G5" s="184">
        <v>0</v>
      </c>
      <c r="H5" s="184">
        <v>0</v>
      </c>
      <c r="I5" s="184">
        <v>0</v>
      </c>
      <c r="J5" s="127">
        <v>0</v>
      </c>
      <c r="K5" s="127">
        <v>0</v>
      </c>
      <c r="L5" s="184">
        <v>0</v>
      </c>
      <c r="M5" s="184">
        <v>0</v>
      </c>
      <c r="N5" s="121">
        <f t="shared" si="0"/>
        <v>0</v>
      </c>
      <c r="O5" s="58"/>
      <c r="P5" s="58"/>
    </row>
    <row r="6" spans="1:28" ht="13.5" customHeight="1" x14ac:dyDescent="0.15">
      <c r="A6" s="133"/>
      <c r="B6" s="357"/>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58"/>
      <c r="P6" s="58"/>
    </row>
    <row r="7" spans="1:28" ht="13.5" customHeight="1" x14ac:dyDescent="0.15">
      <c r="A7" s="132"/>
      <c r="B7" s="351" t="s">
        <v>356</v>
      </c>
      <c r="C7" s="118" t="s">
        <v>23</v>
      </c>
      <c r="D7" s="183">
        <v>0</v>
      </c>
      <c r="E7" s="183">
        <v>0</v>
      </c>
      <c r="F7" s="183">
        <v>0</v>
      </c>
      <c r="G7" s="183">
        <v>0</v>
      </c>
      <c r="H7" s="183">
        <v>0</v>
      </c>
      <c r="I7" s="183">
        <v>0</v>
      </c>
      <c r="J7" s="126">
        <v>0</v>
      </c>
      <c r="K7" s="126">
        <v>0</v>
      </c>
      <c r="L7" s="118">
        <v>0</v>
      </c>
      <c r="M7" s="183">
        <v>0</v>
      </c>
      <c r="N7" s="119">
        <f t="shared" si="0"/>
        <v>0</v>
      </c>
      <c r="O7" s="57">
        <f>IF(OR(D7="",E7="",F7="",G7="",H7="",I7="",J7="",K7="",L7="",M7="",D8="",E8="",F8="",G8="",H8="",I8="",J8="",K8="",L8="",M8=""),1,0)</f>
        <v>0</v>
      </c>
      <c r="P7" s="58"/>
    </row>
    <row r="8" spans="1:28" ht="13.5" customHeight="1" x14ac:dyDescent="0.15">
      <c r="A8" s="132" t="s">
        <v>124</v>
      </c>
      <c r="B8" s="352"/>
      <c r="C8" s="120" t="s">
        <v>26</v>
      </c>
      <c r="D8" s="184">
        <v>0</v>
      </c>
      <c r="E8" s="184">
        <v>0</v>
      </c>
      <c r="F8" s="184">
        <v>0</v>
      </c>
      <c r="G8" s="184">
        <v>0</v>
      </c>
      <c r="H8" s="184">
        <v>0</v>
      </c>
      <c r="I8" s="184">
        <v>0</v>
      </c>
      <c r="J8" s="127">
        <v>0</v>
      </c>
      <c r="K8" s="127">
        <v>0</v>
      </c>
      <c r="L8" s="120">
        <v>0</v>
      </c>
      <c r="M8" s="184">
        <v>0</v>
      </c>
      <c r="N8" s="121">
        <f t="shared" si="0"/>
        <v>0</v>
      </c>
      <c r="O8" s="58"/>
      <c r="P8" s="58"/>
    </row>
    <row r="9" spans="1:28" ht="13.5" customHeight="1" x14ac:dyDescent="0.15">
      <c r="A9" s="133"/>
      <c r="B9" s="357"/>
      <c r="C9" s="122" t="s">
        <v>27</v>
      </c>
      <c r="D9" s="122">
        <f t="shared" ref="D9:M9" si="2">SUM(D7,D8)</f>
        <v>0</v>
      </c>
      <c r="E9" s="122">
        <f t="shared" si="2"/>
        <v>0</v>
      </c>
      <c r="F9" s="122">
        <f t="shared" si="2"/>
        <v>0</v>
      </c>
      <c r="G9" s="122">
        <f t="shared" si="2"/>
        <v>0</v>
      </c>
      <c r="H9" s="122">
        <f t="shared" si="2"/>
        <v>0</v>
      </c>
      <c r="I9" s="122">
        <f t="shared" si="2"/>
        <v>0</v>
      </c>
      <c r="J9" s="122">
        <f t="shared" si="2"/>
        <v>0</v>
      </c>
      <c r="K9" s="122">
        <f>SUM(K7,K8)</f>
        <v>0</v>
      </c>
      <c r="L9" s="122">
        <f t="shared" si="2"/>
        <v>0</v>
      </c>
      <c r="M9" s="122">
        <f t="shared" si="2"/>
        <v>0</v>
      </c>
      <c r="N9" s="123">
        <f t="shared" si="0"/>
        <v>0</v>
      </c>
    </row>
    <row r="10" spans="1:28" ht="22.5" customHeight="1" thickBot="1" x14ac:dyDescent="0.2">
      <c r="A10" s="81" t="s">
        <v>462</v>
      </c>
      <c r="B10" s="392" t="s">
        <v>22</v>
      </c>
      <c r="C10" s="393"/>
      <c r="D10" s="7">
        <f>SUM(D9,D6)</f>
        <v>0</v>
      </c>
      <c r="E10" s="7">
        <f t="shared" ref="E10:N10" si="3">SUM(E9,E6)</f>
        <v>0</v>
      </c>
      <c r="F10" s="7">
        <f t="shared" si="3"/>
        <v>0</v>
      </c>
      <c r="G10" s="7">
        <f t="shared" si="3"/>
        <v>0</v>
      </c>
      <c r="H10" s="7">
        <f t="shared" si="3"/>
        <v>0</v>
      </c>
      <c r="I10" s="7">
        <f t="shared" si="3"/>
        <v>0</v>
      </c>
      <c r="J10" s="7">
        <f t="shared" si="3"/>
        <v>0</v>
      </c>
      <c r="K10" s="7">
        <f t="shared" si="3"/>
        <v>0</v>
      </c>
      <c r="L10" s="7">
        <f t="shared" si="3"/>
        <v>0</v>
      </c>
      <c r="M10" s="7">
        <f t="shared" si="3"/>
        <v>0</v>
      </c>
      <c r="N10" s="8">
        <f t="shared" si="3"/>
        <v>0</v>
      </c>
    </row>
    <row r="11" spans="1:28" ht="13.5" customHeight="1" x14ac:dyDescent="0.15"/>
    <row r="12" spans="1:28" s="65" customFormat="1" ht="13.5" customHeight="1" x14ac:dyDescent="0.15">
      <c r="A12" s="62"/>
      <c r="B12" s="63"/>
      <c r="C12" s="64"/>
      <c r="G12" s="66"/>
      <c r="H12" s="66"/>
      <c r="I12" s="66"/>
      <c r="J12" s="66"/>
      <c r="K12" s="66"/>
      <c r="N12" s="67"/>
      <c r="P12" s="68"/>
      <c r="Q12" s="68"/>
      <c r="R12" s="68"/>
      <c r="S12" s="68"/>
      <c r="T12" s="68"/>
      <c r="U12" s="68"/>
      <c r="V12" s="68"/>
      <c r="W12" s="68"/>
      <c r="X12" s="68"/>
      <c r="Y12" s="68"/>
      <c r="Z12" s="69"/>
      <c r="AA12" s="69"/>
      <c r="AB12" s="69"/>
    </row>
    <row r="13" spans="1:28" s="65" customFormat="1" ht="19.5" customHeight="1" x14ac:dyDescent="0.15">
      <c r="A13" s="363"/>
      <c r="B13" s="363"/>
      <c r="C13" s="363"/>
      <c r="D13" s="363"/>
      <c r="E13" s="363"/>
      <c r="F13" s="363"/>
      <c r="G13" s="363"/>
      <c r="H13" s="363"/>
      <c r="I13" s="363"/>
      <c r="J13" s="363"/>
      <c r="K13" s="363"/>
      <c r="L13" s="363"/>
      <c r="M13" s="363"/>
      <c r="N13" s="363"/>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509</v>
      </c>
      <c r="B15" s="63"/>
      <c r="C15" s="64"/>
      <c r="D15" s="65"/>
      <c r="E15" s="65"/>
      <c r="F15" s="65"/>
      <c r="G15" s="65"/>
      <c r="H15" s="65"/>
      <c r="I15" s="65"/>
      <c r="J15" s="65"/>
      <c r="K15" s="65"/>
      <c r="L15" s="65"/>
      <c r="M15" s="65"/>
      <c r="N15" s="67"/>
      <c r="O15" s="73"/>
      <c r="P15" s="73"/>
      <c r="Q15" s="73"/>
    </row>
    <row r="16" spans="1:28" ht="61.5" customHeight="1" thickBot="1" x14ac:dyDescent="0.2">
      <c r="A16" s="360"/>
      <c r="B16" s="361"/>
      <c r="C16" s="361"/>
      <c r="D16" s="361"/>
      <c r="E16" s="361"/>
      <c r="F16" s="361"/>
      <c r="G16" s="361"/>
      <c r="H16" s="361"/>
      <c r="I16" s="361"/>
      <c r="J16" s="361"/>
      <c r="K16" s="361"/>
      <c r="L16" s="361"/>
      <c r="M16" s="361"/>
      <c r="N16" s="362"/>
      <c r="O16" s="73"/>
      <c r="P16" s="73"/>
      <c r="Q16" s="73"/>
    </row>
    <row r="17" spans="1:14" ht="13.5" customHeight="1" x14ac:dyDescent="0.15">
      <c r="A17" s="71"/>
      <c r="B17" s="71"/>
      <c r="C17" s="71"/>
      <c r="D17" s="71"/>
      <c r="E17" s="71"/>
      <c r="F17" s="71"/>
      <c r="G17" s="71"/>
      <c r="H17" s="71"/>
      <c r="I17" s="71"/>
      <c r="J17" s="71"/>
      <c r="K17" s="71"/>
      <c r="L17" s="71"/>
      <c r="M17" s="71"/>
      <c r="N17" s="71"/>
    </row>
    <row r="18" spans="1:14" ht="13.5" customHeight="1" x14ac:dyDescent="0.15">
      <c r="A18" s="71"/>
      <c r="B18" s="71"/>
      <c r="C18" s="71"/>
      <c r="D18" s="71"/>
      <c r="E18" s="71"/>
      <c r="F18" s="71"/>
      <c r="G18" s="71"/>
      <c r="H18" s="71"/>
      <c r="I18" s="71"/>
      <c r="J18" s="71"/>
      <c r="K18" s="71"/>
      <c r="L18" s="71"/>
      <c r="M18" s="71"/>
      <c r="N18" s="71"/>
    </row>
    <row r="19" spans="1:14" ht="13.5" customHeight="1" x14ac:dyDescent="0.15">
      <c r="A19" s="71"/>
      <c r="B19" s="71"/>
      <c r="C19" s="71"/>
      <c r="D19" s="71"/>
      <c r="E19" s="71"/>
      <c r="F19" s="71"/>
      <c r="G19" s="71"/>
      <c r="H19" s="71"/>
      <c r="I19" s="71"/>
      <c r="J19" s="71"/>
      <c r="K19" s="71"/>
      <c r="L19" s="71"/>
      <c r="M19" s="71"/>
      <c r="N19" s="71"/>
    </row>
    <row r="20" spans="1:14" ht="13.5" customHeight="1" x14ac:dyDescent="0.15">
      <c r="A20" s="71"/>
      <c r="B20" s="71"/>
      <c r="C20" s="71"/>
      <c r="D20" s="71"/>
      <c r="E20" s="71"/>
      <c r="F20" s="71"/>
      <c r="G20" s="71"/>
      <c r="H20" s="71"/>
      <c r="I20" s="71"/>
      <c r="J20" s="71"/>
      <c r="K20" s="71"/>
      <c r="L20" s="71"/>
      <c r="M20" s="71"/>
      <c r="N20" s="71"/>
    </row>
    <row r="21" spans="1:14" ht="13.5" customHeight="1" x14ac:dyDescent="0.15">
      <c r="A21" s="71"/>
      <c r="B21" s="71"/>
      <c r="C21" s="71"/>
      <c r="D21" s="71"/>
      <c r="E21" s="71"/>
      <c r="F21" s="71"/>
      <c r="G21" s="71"/>
      <c r="H21" s="71"/>
      <c r="I21" s="71"/>
      <c r="J21" s="71"/>
      <c r="K21" s="71"/>
      <c r="L21" s="71"/>
      <c r="M21" s="71"/>
      <c r="N21" s="71"/>
    </row>
    <row r="22" spans="1:14" ht="13.5" customHeight="1" x14ac:dyDescent="0.15">
      <c r="A22" s="71"/>
      <c r="B22" s="71"/>
      <c r="C22" s="71"/>
      <c r="D22" s="71"/>
      <c r="E22" s="71"/>
      <c r="F22" s="71"/>
      <c r="G22" s="71"/>
      <c r="H22" s="71"/>
      <c r="I22" s="71"/>
      <c r="J22" s="71"/>
      <c r="K22" s="71"/>
      <c r="L22" s="71"/>
      <c r="M22" s="71"/>
      <c r="N22" s="71"/>
    </row>
    <row r="23" spans="1:14" ht="13.5" customHeight="1" x14ac:dyDescent="0.15"/>
    <row r="24" spans="1:14" ht="13.5" customHeight="1" x14ac:dyDescent="0.15"/>
  </sheetData>
  <sheetProtection password="CA17" sheet="1" objects="1" scenarios="1" formatCells="0"/>
  <mergeCells count="6">
    <mergeCell ref="A13:N13"/>
    <mergeCell ref="A16:N16"/>
    <mergeCell ref="B10:C10"/>
    <mergeCell ref="B3:C3"/>
    <mergeCell ref="B4:B6"/>
    <mergeCell ref="B7:B9"/>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enableFormatConditionsCalculation="0">
    <tabColor theme="3" tint="-0.499984740745262"/>
    <pageSetUpPr autoPageBreaks="0"/>
  </sheetPr>
  <dimension ref="A1:AB22"/>
  <sheetViews>
    <sheetView showGridLines="0" showRowColHeaders="0" zoomScaleNormal="100" workbookViewId="0">
      <selection activeCell="D10" sqref="D10"/>
    </sheetView>
  </sheetViews>
  <sheetFormatPr defaultRowHeight="9" x14ac:dyDescent="0.15"/>
  <cols>
    <col min="1" max="1" width="8.5703125" style="15" customWidth="1"/>
    <col min="2" max="2" width="30.140625" style="15" customWidth="1"/>
    <col min="3" max="13" width="7.7109375" style="15" customWidth="1"/>
    <col min="14" max="15" width="8.140625" style="15" customWidth="1"/>
    <col min="16"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IF(Validação!E42="Preenchido","","Mensagem: " &amp; Validação!E42 &amp; "! " &amp; Validação!E43)</f>
        <v/>
      </c>
      <c r="B2" s="235"/>
      <c r="C2" s="235"/>
      <c r="D2" s="235"/>
      <c r="E2" s="235"/>
      <c r="F2" s="235"/>
      <c r="G2" s="13"/>
      <c r="H2" s="13"/>
      <c r="I2" s="13"/>
      <c r="J2" s="13"/>
      <c r="K2" s="13"/>
      <c r="M2" s="13"/>
      <c r="P2" s="237"/>
      <c r="Q2" s="238"/>
    </row>
    <row r="3" spans="1:28" ht="87" customHeight="1" x14ac:dyDescent="0.15">
      <c r="A3" s="75" t="s">
        <v>125</v>
      </c>
      <c r="B3" s="130" t="s">
        <v>423</v>
      </c>
      <c r="C3" s="76" t="s">
        <v>553</v>
      </c>
      <c r="D3" s="2" t="s">
        <v>406</v>
      </c>
      <c r="E3" s="76" t="s">
        <v>555</v>
      </c>
      <c r="F3" s="76" t="s">
        <v>408</v>
      </c>
      <c r="G3" s="76" t="s">
        <v>409</v>
      </c>
      <c r="H3" s="76" t="s">
        <v>354</v>
      </c>
      <c r="I3" s="76" t="s">
        <v>416</v>
      </c>
      <c r="J3" s="76" t="s">
        <v>417</v>
      </c>
      <c r="K3" s="76" t="s">
        <v>556</v>
      </c>
      <c r="L3" s="76" t="s">
        <v>33</v>
      </c>
      <c r="M3" s="77" t="s">
        <v>22</v>
      </c>
    </row>
    <row r="4" spans="1:28" ht="22.5" customHeight="1" x14ac:dyDescent="0.15">
      <c r="A4" s="53" t="s">
        <v>383</v>
      </c>
      <c r="B4" s="54" t="s">
        <v>552</v>
      </c>
      <c r="C4" s="1">
        <v>0</v>
      </c>
      <c r="D4" s="1">
        <v>0</v>
      </c>
      <c r="E4" s="1">
        <v>6</v>
      </c>
      <c r="F4" s="1">
        <v>22</v>
      </c>
      <c r="G4" s="1">
        <v>0</v>
      </c>
      <c r="H4" s="1">
        <v>0</v>
      </c>
      <c r="I4" s="51">
        <v>0</v>
      </c>
      <c r="J4" s="51">
        <v>0</v>
      </c>
      <c r="K4" s="47">
        <v>34</v>
      </c>
      <c r="L4" s="1">
        <v>0</v>
      </c>
      <c r="M4" s="52">
        <f t="shared" ref="M4:M12" si="0">SUM(C4:L4)</f>
        <v>62</v>
      </c>
      <c r="N4" s="57">
        <f>IF(OR(K4="",L4=""),1,0)</f>
        <v>0</v>
      </c>
      <c r="O4" s="57">
        <f>SUM(N4,N5,N6,N7,N8,N9,N10,N11,N12,N13)</f>
        <v>0</v>
      </c>
      <c r="P4" s="57" t="str">
        <f>IF(C14&lt;&gt;C12,"ERROISE","OK")</f>
        <v>OK</v>
      </c>
      <c r="Q4" s="57" t="str">
        <f>IF(AND(SUM(K4:K13)&lt;&gt;0,K4=0),"ERRODOC","OK")</f>
        <v>OK</v>
      </c>
    </row>
    <row r="5" spans="1:28" ht="22.5" customHeight="1" x14ac:dyDescent="0.15">
      <c r="A5" s="53" t="s">
        <v>384</v>
      </c>
      <c r="B5" s="54" t="s">
        <v>130</v>
      </c>
      <c r="C5" s="1">
        <v>0</v>
      </c>
      <c r="D5" s="1">
        <v>0</v>
      </c>
      <c r="E5" s="1">
        <v>0</v>
      </c>
      <c r="F5" s="1">
        <v>0</v>
      </c>
      <c r="G5" s="1">
        <v>0</v>
      </c>
      <c r="H5" s="1">
        <v>0</v>
      </c>
      <c r="I5" s="51">
        <v>0</v>
      </c>
      <c r="J5" s="51">
        <v>0</v>
      </c>
      <c r="K5" s="47">
        <v>0</v>
      </c>
      <c r="L5" s="1">
        <v>0</v>
      </c>
      <c r="M5" s="52">
        <f t="shared" si="0"/>
        <v>0</v>
      </c>
      <c r="N5" s="57">
        <f t="shared" ref="N5:N13" si="1">IF(OR(K5="",L5=""),1,0)</f>
        <v>0</v>
      </c>
      <c r="O5" s="57"/>
    </row>
    <row r="6" spans="1:28" ht="22.5" customHeight="1" x14ac:dyDescent="0.15">
      <c r="A6" s="53" t="s">
        <v>385</v>
      </c>
      <c r="B6" s="54" t="s">
        <v>132</v>
      </c>
      <c r="C6" s="1">
        <v>0</v>
      </c>
      <c r="D6" s="1">
        <v>0</v>
      </c>
      <c r="E6" s="1">
        <v>0</v>
      </c>
      <c r="F6" s="1">
        <v>0</v>
      </c>
      <c r="G6" s="1">
        <v>0</v>
      </c>
      <c r="H6" s="1">
        <v>0</v>
      </c>
      <c r="I6" s="51">
        <v>0</v>
      </c>
      <c r="J6" s="51">
        <v>0</v>
      </c>
      <c r="K6" s="47">
        <v>0</v>
      </c>
      <c r="L6" s="1">
        <v>0</v>
      </c>
      <c r="M6" s="52">
        <f t="shared" si="0"/>
        <v>0</v>
      </c>
      <c r="N6" s="57">
        <f t="shared" si="1"/>
        <v>0</v>
      </c>
      <c r="O6" s="58"/>
    </row>
    <row r="7" spans="1:28" ht="22.5" customHeight="1" x14ac:dyDescent="0.15">
      <c r="A7" s="53" t="s">
        <v>386</v>
      </c>
      <c r="B7" s="54" t="s">
        <v>134</v>
      </c>
      <c r="C7" s="1">
        <v>0</v>
      </c>
      <c r="D7" s="1">
        <v>0</v>
      </c>
      <c r="E7" s="1">
        <v>0</v>
      </c>
      <c r="F7" s="1">
        <v>0</v>
      </c>
      <c r="G7" s="1">
        <v>0</v>
      </c>
      <c r="H7" s="1">
        <v>0</v>
      </c>
      <c r="I7" s="51">
        <v>0</v>
      </c>
      <c r="J7" s="51">
        <v>0</v>
      </c>
      <c r="K7" s="47">
        <v>0</v>
      </c>
      <c r="L7" s="1">
        <v>0</v>
      </c>
      <c r="M7" s="52">
        <f t="shared" si="0"/>
        <v>0</v>
      </c>
      <c r="N7" s="57">
        <f t="shared" si="1"/>
        <v>0</v>
      </c>
      <c r="O7" s="58"/>
    </row>
    <row r="8" spans="1:28" ht="22.5" customHeight="1" x14ac:dyDescent="0.15">
      <c r="A8" s="53" t="s">
        <v>387</v>
      </c>
      <c r="B8" s="54" t="s">
        <v>136</v>
      </c>
      <c r="C8" s="1">
        <v>0</v>
      </c>
      <c r="D8" s="1">
        <v>0</v>
      </c>
      <c r="E8" s="1">
        <v>0</v>
      </c>
      <c r="F8" s="1">
        <v>0</v>
      </c>
      <c r="G8" s="1">
        <v>0</v>
      </c>
      <c r="H8" s="1">
        <v>0</v>
      </c>
      <c r="I8" s="51">
        <v>0</v>
      </c>
      <c r="J8" s="51">
        <v>0</v>
      </c>
      <c r="K8" s="47">
        <v>0</v>
      </c>
      <c r="L8" s="1">
        <v>0</v>
      </c>
      <c r="M8" s="52">
        <f t="shared" si="0"/>
        <v>0</v>
      </c>
      <c r="N8" s="57">
        <f t="shared" si="1"/>
        <v>0</v>
      </c>
      <c r="O8" s="58"/>
    </row>
    <row r="9" spans="1:28" ht="22.5" customHeight="1" x14ac:dyDescent="0.15">
      <c r="A9" s="53" t="s">
        <v>388</v>
      </c>
      <c r="B9" s="54" t="s">
        <v>138</v>
      </c>
      <c r="C9" s="1">
        <v>0</v>
      </c>
      <c r="D9" s="1">
        <v>0</v>
      </c>
      <c r="E9" s="1">
        <v>0</v>
      </c>
      <c r="F9" s="1">
        <v>0</v>
      </c>
      <c r="G9" s="1">
        <v>0</v>
      </c>
      <c r="H9" s="1">
        <v>1</v>
      </c>
      <c r="I9" s="51">
        <v>0</v>
      </c>
      <c r="J9" s="51">
        <v>0</v>
      </c>
      <c r="K9" s="47">
        <v>0</v>
      </c>
      <c r="L9" s="1">
        <v>0</v>
      </c>
      <c r="M9" s="52">
        <f t="shared" si="0"/>
        <v>1</v>
      </c>
      <c r="N9" s="57">
        <f t="shared" si="1"/>
        <v>0</v>
      </c>
      <c r="O9" s="58"/>
    </row>
    <row r="10" spans="1:28" ht="22.5" customHeight="1" x14ac:dyDescent="0.15">
      <c r="A10" s="53" t="s">
        <v>389</v>
      </c>
      <c r="B10" s="54" t="s">
        <v>140</v>
      </c>
      <c r="C10" s="1">
        <v>0</v>
      </c>
      <c r="D10" s="1">
        <v>0</v>
      </c>
      <c r="E10" s="1">
        <v>0</v>
      </c>
      <c r="F10" s="1">
        <v>0</v>
      </c>
      <c r="G10" s="1">
        <v>0</v>
      </c>
      <c r="H10" s="1">
        <v>0</v>
      </c>
      <c r="I10" s="51">
        <v>0</v>
      </c>
      <c r="J10" s="51">
        <v>0</v>
      </c>
      <c r="K10" s="47">
        <v>0</v>
      </c>
      <c r="L10" s="1">
        <v>0</v>
      </c>
      <c r="M10" s="52">
        <f>SUM(C10:L10)</f>
        <v>0</v>
      </c>
      <c r="N10" s="57">
        <f t="shared" si="1"/>
        <v>0</v>
      </c>
      <c r="O10" s="58"/>
    </row>
    <row r="11" spans="1:28" ht="22.5" customHeight="1" x14ac:dyDescent="0.15">
      <c r="A11" s="53" t="s">
        <v>390</v>
      </c>
      <c r="B11" s="54" t="s">
        <v>141</v>
      </c>
      <c r="C11" s="1">
        <v>0</v>
      </c>
      <c r="D11" s="1">
        <v>0</v>
      </c>
      <c r="E11" s="1">
        <v>0</v>
      </c>
      <c r="F11" s="1">
        <v>0</v>
      </c>
      <c r="G11" s="1">
        <v>0</v>
      </c>
      <c r="H11" s="1">
        <v>0</v>
      </c>
      <c r="I11" s="51">
        <v>0</v>
      </c>
      <c r="J11" s="51">
        <v>0</v>
      </c>
      <c r="K11" s="47">
        <v>0</v>
      </c>
      <c r="L11" s="1">
        <v>0</v>
      </c>
      <c r="M11" s="52">
        <f>SUM(C11:L11)</f>
        <v>0</v>
      </c>
      <c r="N11" s="57">
        <f t="shared" si="1"/>
        <v>0</v>
      </c>
      <c r="O11" s="58"/>
    </row>
    <row r="12" spans="1:28" ht="22.5" customHeight="1" x14ac:dyDescent="0.15">
      <c r="A12" s="53" t="s">
        <v>391</v>
      </c>
      <c r="B12" s="54" t="s">
        <v>142</v>
      </c>
      <c r="C12" s="1">
        <v>3</v>
      </c>
      <c r="D12" s="1">
        <v>0</v>
      </c>
      <c r="E12" s="1">
        <v>1</v>
      </c>
      <c r="F12" s="1">
        <v>0</v>
      </c>
      <c r="G12" s="1">
        <v>0</v>
      </c>
      <c r="H12" s="1">
        <v>0</v>
      </c>
      <c r="I12" s="51">
        <v>0</v>
      </c>
      <c r="J12" s="51">
        <v>0</v>
      </c>
      <c r="K12" s="47">
        <v>0</v>
      </c>
      <c r="L12" s="1">
        <v>0</v>
      </c>
      <c r="M12" s="52">
        <f t="shared" si="0"/>
        <v>4</v>
      </c>
      <c r="N12" s="57">
        <f t="shared" si="1"/>
        <v>0</v>
      </c>
      <c r="O12" s="58"/>
    </row>
    <row r="13" spans="1:28" ht="22.5" customHeight="1" x14ac:dyDescent="0.15">
      <c r="A13" s="53" t="s">
        <v>392</v>
      </c>
      <c r="B13" s="54" t="s">
        <v>361</v>
      </c>
      <c r="C13" s="1">
        <v>0</v>
      </c>
      <c r="D13" s="1">
        <v>0</v>
      </c>
      <c r="E13" s="1">
        <v>0</v>
      </c>
      <c r="F13" s="1">
        <v>0</v>
      </c>
      <c r="G13" s="1">
        <v>0</v>
      </c>
      <c r="H13" s="1">
        <v>0</v>
      </c>
      <c r="I13" s="51">
        <v>0</v>
      </c>
      <c r="J13" s="51">
        <v>0</v>
      </c>
      <c r="K13" s="47">
        <v>0</v>
      </c>
      <c r="L13" s="1">
        <v>0</v>
      </c>
      <c r="M13" s="52">
        <f>SUM(C13:L13)</f>
        <v>0</v>
      </c>
      <c r="N13" s="57">
        <f t="shared" si="1"/>
        <v>0</v>
      </c>
      <c r="O13" s="58"/>
    </row>
    <row r="14" spans="1:28" ht="22.5" customHeight="1" thickBot="1" x14ac:dyDescent="0.2">
      <c r="A14" s="131" t="s">
        <v>393</v>
      </c>
      <c r="B14" s="117" t="s">
        <v>22</v>
      </c>
      <c r="C14" s="7">
        <f>SUM(C4:C13)</f>
        <v>3</v>
      </c>
      <c r="D14" s="7">
        <f t="shared" ref="D14:L14" si="2">SUM(D4:D13)</f>
        <v>0</v>
      </c>
      <c r="E14" s="7">
        <f t="shared" si="2"/>
        <v>7</v>
      </c>
      <c r="F14" s="7">
        <f t="shared" si="2"/>
        <v>22</v>
      </c>
      <c r="G14" s="7">
        <f t="shared" si="2"/>
        <v>0</v>
      </c>
      <c r="H14" s="7">
        <f t="shared" si="2"/>
        <v>1</v>
      </c>
      <c r="I14" s="7">
        <f t="shared" si="2"/>
        <v>0</v>
      </c>
      <c r="J14" s="7">
        <f t="shared" si="2"/>
        <v>0</v>
      </c>
      <c r="K14" s="7">
        <f t="shared" si="2"/>
        <v>34</v>
      </c>
      <c r="L14" s="7">
        <f t="shared" si="2"/>
        <v>0</v>
      </c>
      <c r="M14" s="8">
        <f>SUM(C14:L14)</f>
        <v>67</v>
      </c>
      <c r="N14" s="58"/>
      <c r="O14" s="58"/>
    </row>
    <row r="15" spans="1:28" x14ac:dyDescent="0.15">
      <c r="C15" s="83" t="str">
        <f>IF(SUM(C4:C13)&lt;&gt;'Recursos Humanos'!D6,"ERRO","OK")</f>
        <v>OK</v>
      </c>
      <c r="D15" s="83" t="str">
        <f>IF(SUM(D4:D13)&lt;&gt;'Recursos Humanos'!E6,"ERRO","OK")</f>
        <v>OK</v>
      </c>
      <c r="E15" s="83" t="str">
        <f>IF(SUM(E4:E13)&lt;&gt;'Recursos Humanos'!F6,"ERRO","OK")</f>
        <v>OK</v>
      </c>
      <c r="F15" s="83" t="str">
        <f>IF(SUM(F4:F13)&lt;&gt;'Recursos Humanos'!G6,"ERRO","OK")</f>
        <v>OK</v>
      </c>
      <c r="G15" s="83" t="str">
        <f>IF(SUM(G4:G13)&lt;&gt;'Recursos Humanos'!H6,"ERRO","OK")</f>
        <v>OK</v>
      </c>
      <c r="H15" s="83" t="str">
        <f>IF(SUM(H4:H13)&lt;&gt;'Recursos Humanos'!I6,"ERRO","OK")</f>
        <v>OK</v>
      </c>
      <c r="I15" s="83" t="str">
        <f>IF(SUM(I4:I13)&lt;&gt;'Recursos Humanos'!J6,"ERRO","OK")</f>
        <v>OK</v>
      </c>
      <c r="J15" s="83" t="str">
        <f>IF(SUM(J4:J13)&lt;&gt;'Recursos Humanos'!K6,"ERRO","OK")</f>
        <v>OK</v>
      </c>
      <c r="K15" s="83" t="str">
        <f>IF(SUM(K4:K13)&lt;&gt;'Recursos Humanos'!L6,"ERRO","OK")</f>
        <v>OK</v>
      </c>
      <c r="L15" s="83" t="str">
        <f>IF(SUM(L4:L13)&lt;&gt;'Recursos Humanos'!M6,"ERRO","OK")</f>
        <v>OK</v>
      </c>
    </row>
    <row r="16" spans="1:28" s="65" customFormat="1" ht="13.5" customHeight="1" x14ac:dyDescent="0.15">
      <c r="A16" s="62" t="s">
        <v>410</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4" t="s">
        <v>554</v>
      </c>
      <c r="B17" s="394"/>
      <c r="C17" s="394"/>
      <c r="D17" s="394"/>
      <c r="E17" s="394"/>
      <c r="F17" s="394"/>
      <c r="G17" s="394"/>
      <c r="H17" s="394"/>
      <c r="I17" s="394"/>
      <c r="J17" s="394"/>
      <c r="K17" s="394"/>
      <c r="L17" s="394"/>
      <c r="M17" s="394"/>
      <c r="N17" s="70"/>
      <c r="O17" s="71"/>
      <c r="P17" s="71"/>
      <c r="Q17" s="72"/>
      <c r="R17" s="68"/>
      <c r="S17" s="68"/>
      <c r="T17" s="68"/>
      <c r="U17" s="68"/>
      <c r="V17" s="68"/>
      <c r="W17" s="68"/>
      <c r="X17" s="68"/>
      <c r="Y17" s="68"/>
      <c r="Z17" s="69"/>
      <c r="AA17" s="69"/>
      <c r="AB17" s="69"/>
    </row>
    <row r="18" spans="1:28" s="65" customFormat="1" ht="19.5" customHeight="1" x14ac:dyDescent="0.15">
      <c r="A18" s="394" t="s">
        <v>557</v>
      </c>
      <c r="B18" s="394"/>
      <c r="C18" s="394"/>
      <c r="D18" s="394"/>
      <c r="E18" s="394"/>
      <c r="F18" s="394"/>
      <c r="G18" s="394"/>
      <c r="H18" s="394"/>
      <c r="I18" s="394"/>
      <c r="J18" s="394"/>
      <c r="K18" s="394"/>
      <c r="L18" s="394"/>
      <c r="M18" s="394"/>
      <c r="N18" s="70"/>
      <c r="O18" s="71"/>
      <c r="P18" s="71"/>
      <c r="Q18" s="72"/>
      <c r="R18" s="68"/>
      <c r="S18" s="68"/>
      <c r="T18" s="68"/>
      <c r="U18" s="68"/>
      <c r="V18" s="68"/>
      <c r="W18" s="68"/>
      <c r="X18" s="68"/>
      <c r="Y18" s="68"/>
      <c r="Z18" s="69"/>
      <c r="AA18" s="69"/>
      <c r="AB18" s="69"/>
    </row>
    <row r="19" spans="1:28" s="65" customFormat="1" ht="19.5" customHeight="1" x14ac:dyDescent="0.15">
      <c r="A19" s="394" t="s">
        <v>558</v>
      </c>
      <c r="B19" s="394"/>
      <c r="C19" s="394"/>
      <c r="D19" s="394"/>
      <c r="E19" s="394"/>
      <c r="F19" s="394"/>
      <c r="G19" s="394"/>
      <c r="H19" s="394"/>
      <c r="I19" s="394"/>
      <c r="J19" s="394"/>
      <c r="K19" s="394"/>
      <c r="L19" s="394"/>
      <c r="M19" s="394"/>
      <c r="N19" s="70"/>
      <c r="O19" s="71"/>
      <c r="P19" s="71"/>
      <c r="Q19" s="72"/>
      <c r="R19" s="68"/>
      <c r="S19" s="68"/>
      <c r="T19" s="68"/>
      <c r="U19" s="68"/>
      <c r="V19" s="68"/>
      <c r="W19" s="68"/>
      <c r="X19" s="68"/>
      <c r="Y19" s="68"/>
      <c r="Z19" s="69"/>
      <c r="AA19" s="69"/>
      <c r="AB19" s="69"/>
    </row>
    <row r="20" spans="1:28" ht="13.5" customHeight="1" x14ac:dyDescent="0.15">
      <c r="O20" s="73"/>
      <c r="P20" s="73"/>
      <c r="Q20" s="73"/>
    </row>
    <row r="21" spans="1:28" ht="13.5" customHeight="1" thickBot="1" x14ac:dyDescent="0.2">
      <c r="A21" s="62" t="s">
        <v>509</v>
      </c>
      <c r="B21" s="63"/>
      <c r="C21" s="64"/>
      <c r="D21" s="65"/>
      <c r="E21" s="65"/>
      <c r="F21" s="65"/>
      <c r="G21" s="65"/>
      <c r="H21" s="65"/>
      <c r="I21" s="65"/>
      <c r="J21" s="65"/>
      <c r="K21" s="65"/>
      <c r="L21" s="65"/>
      <c r="M21" s="65"/>
      <c r="N21" s="67"/>
      <c r="O21" s="73"/>
      <c r="P21" s="73"/>
      <c r="Q21" s="73"/>
    </row>
    <row r="22" spans="1:28" ht="61.5" customHeight="1" thickBot="1" x14ac:dyDescent="0.2">
      <c r="A22" s="377"/>
      <c r="B22" s="378"/>
      <c r="C22" s="378"/>
      <c r="D22" s="378"/>
      <c r="E22" s="378"/>
      <c r="F22" s="378"/>
      <c r="G22" s="378"/>
      <c r="H22" s="378"/>
      <c r="I22" s="378"/>
      <c r="J22" s="378"/>
      <c r="K22" s="378"/>
      <c r="L22" s="378"/>
      <c r="M22" s="379"/>
      <c r="N22" s="74"/>
      <c r="O22" s="73"/>
      <c r="P22" s="73"/>
      <c r="Q22" s="73"/>
    </row>
  </sheetData>
  <sheetProtection password="CA17" sheet="1" objects="1" scenarios="1" formatCells="0"/>
  <mergeCells count="4">
    <mergeCell ref="A22:M22"/>
    <mergeCell ref="A19:M19"/>
    <mergeCell ref="A17:M17"/>
    <mergeCell ref="A18:M18"/>
  </mergeCells>
  <phoneticPr fontId="0" type="noConversion"/>
  <hyperlinks>
    <hyperlink ref="A2" location="Validação!A1" display="Ver validação"/>
  </hyperlinks>
  <printOptions horizontalCentered="1"/>
  <pageMargins left="0.23622047244094491" right="0.23622047244094491" top="0.55000000000000004" bottom="0.26" header="0.28000000000000003" footer="0"/>
  <pageSetup orientation="landscape" horizontalDpi="300" verticalDpi="300" r:id="rId1"/>
  <headerFooter alignWithMargins="0">
    <oddHeader>&amp;R&amp;"Verdana,Normal"&amp;7 12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enableFormatConditionsCalculation="0">
    <tabColor theme="3" tint="-0.499984740745262"/>
    <pageSetUpPr autoPageBreaks="0"/>
  </sheetPr>
  <dimension ref="A1:AB32"/>
  <sheetViews>
    <sheetView showGridLines="0" showRowColHeaders="0" zoomScaleNormal="100" workbookViewId="0">
      <selection activeCell="D23" sqref="D23"/>
    </sheetView>
  </sheetViews>
  <sheetFormatPr defaultRowHeight="9" x14ac:dyDescent="0.15"/>
  <cols>
    <col min="1" max="1" width="8.5703125" style="15" customWidth="1"/>
    <col min="2" max="2" width="58.42578125" style="15" customWidth="1"/>
    <col min="3" max="3" width="7.7109375" style="15" customWidth="1"/>
    <col min="4" max="4" width="13"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IF(Validação!E45="Preenchido","","Mensagem: " &amp; Validação!E45 &amp; " " &amp; Validação!E46)</f>
        <v/>
      </c>
      <c r="B2" s="235"/>
      <c r="C2" s="235"/>
      <c r="D2" s="235"/>
      <c r="E2" s="240"/>
      <c r="F2" s="240"/>
      <c r="G2" s="13"/>
      <c r="H2" s="13"/>
      <c r="I2" s="13"/>
      <c r="J2" s="13"/>
      <c r="K2" s="13"/>
      <c r="M2" s="13"/>
      <c r="P2" s="237"/>
      <c r="Q2" s="238"/>
    </row>
    <row r="3" spans="1:17" ht="87" customHeight="1" x14ac:dyDescent="0.15">
      <c r="A3" s="75" t="s">
        <v>126</v>
      </c>
      <c r="B3" s="387" t="s">
        <v>567</v>
      </c>
      <c r="C3" s="388"/>
      <c r="D3" s="89" t="s">
        <v>424</v>
      </c>
    </row>
    <row r="4" spans="1:17" ht="13.5" customHeight="1" x14ac:dyDescent="0.15">
      <c r="A4" s="348" t="s">
        <v>376</v>
      </c>
      <c r="B4" s="351" t="s">
        <v>559</v>
      </c>
      <c r="C4" s="118" t="s">
        <v>23</v>
      </c>
      <c r="D4" s="185">
        <v>0</v>
      </c>
      <c r="E4" s="57">
        <f>IF(D5="",1,0)</f>
        <v>0</v>
      </c>
      <c r="F4" s="57">
        <f>SUM(E4,E5,E7,E8,E10,E11,E13,E14,E16,E17,E19,E20,E22,E23)</f>
        <v>0</v>
      </c>
      <c r="G4" s="113"/>
    </row>
    <row r="5" spans="1:17" ht="13.5" customHeight="1" x14ac:dyDescent="0.15">
      <c r="A5" s="349"/>
      <c r="B5" s="352"/>
      <c r="C5" s="120" t="s">
        <v>26</v>
      </c>
      <c r="D5" s="186">
        <v>0</v>
      </c>
      <c r="E5" s="57">
        <f>IF(D5="",1,0)</f>
        <v>0</v>
      </c>
      <c r="F5" s="57"/>
    </row>
    <row r="6" spans="1:17" ht="13.5" customHeight="1" x14ac:dyDescent="0.15">
      <c r="A6" s="355"/>
      <c r="B6" s="357"/>
      <c r="C6" s="122" t="s">
        <v>27</v>
      </c>
      <c r="D6" s="123">
        <f>SUM(D4,D5)</f>
        <v>0</v>
      </c>
      <c r="E6" s="58"/>
      <c r="F6" s="58"/>
    </row>
    <row r="7" spans="1:17" ht="13.5" customHeight="1" x14ac:dyDescent="0.15">
      <c r="A7" s="348" t="s">
        <v>377</v>
      </c>
      <c r="B7" s="351" t="s">
        <v>147</v>
      </c>
      <c r="C7" s="118" t="s">
        <v>23</v>
      </c>
      <c r="D7" s="185">
        <v>0</v>
      </c>
      <c r="E7" s="57">
        <f>IF(D8="",1,0)</f>
        <v>0</v>
      </c>
      <c r="F7" s="58"/>
    </row>
    <row r="8" spans="1:17" ht="13.5" customHeight="1" x14ac:dyDescent="0.15">
      <c r="A8" s="349"/>
      <c r="B8" s="352"/>
      <c r="C8" s="120" t="s">
        <v>26</v>
      </c>
      <c r="D8" s="186">
        <v>0</v>
      </c>
      <c r="E8" s="57">
        <f>IF(D8="",1,0)</f>
        <v>0</v>
      </c>
      <c r="F8" s="58"/>
    </row>
    <row r="9" spans="1:17" ht="13.5" customHeight="1" x14ac:dyDescent="0.15">
      <c r="A9" s="355"/>
      <c r="B9" s="357"/>
      <c r="C9" s="122" t="s">
        <v>27</v>
      </c>
      <c r="D9" s="123">
        <f>SUM(D7,D8)</f>
        <v>0</v>
      </c>
      <c r="E9" s="58"/>
      <c r="F9" s="58"/>
    </row>
    <row r="10" spans="1:17" ht="13.5" customHeight="1" x14ac:dyDescent="0.3">
      <c r="A10" s="348" t="s">
        <v>378</v>
      </c>
      <c r="B10" s="351" t="s">
        <v>148</v>
      </c>
      <c r="C10" s="118" t="s">
        <v>23</v>
      </c>
      <c r="D10" s="185">
        <v>0</v>
      </c>
      <c r="E10" s="57">
        <f>IF(D11="",1,0)</f>
        <v>0</v>
      </c>
      <c r="F10" s="128"/>
    </row>
    <row r="11" spans="1:17" ht="13.5" customHeight="1" x14ac:dyDescent="0.3">
      <c r="A11" s="349"/>
      <c r="B11" s="352"/>
      <c r="C11" s="120" t="s">
        <v>26</v>
      </c>
      <c r="D11" s="186">
        <v>0</v>
      </c>
      <c r="E11" s="57">
        <f>IF(D11="",1,0)</f>
        <v>0</v>
      </c>
      <c r="F11" s="128"/>
    </row>
    <row r="12" spans="1:17" ht="13.5" customHeight="1" x14ac:dyDescent="0.3">
      <c r="A12" s="355"/>
      <c r="B12" s="357"/>
      <c r="C12" s="122" t="s">
        <v>27</v>
      </c>
      <c r="D12" s="123">
        <f>SUM(D10,D11)</f>
        <v>0</v>
      </c>
      <c r="E12" s="58"/>
      <c r="F12" s="128"/>
    </row>
    <row r="13" spans="1:17" ht="13.5" customHeight="1" x14ac:dyDescent="0.3">
      <c r="A13" s="348" t="s">
        <v>379</v>
      </c>
      <c r="B13" s="351" t="s">
        <v>149</v>
      </c>
      <c r="C13" s="118" t="s">
        <v>23</v>
      </c>
      <c r="D13" s="185">
        <v>0</v>
      </c>
      <c r="E13" s="57">
        <f>IF(D14="",1,0)</f>
        <v>0</v>
      </c>
      <c r="F13" s="128"/>
    </row>
    <row r="14" spans="1:17" ht="13.5" customHeight="1" x14ac:dyDescent="0.3">
      <c r="A14" s="349"/>
      <c r="B14" s="352"/>
      <c r="C14" s="120" t="s">
        <v>26</v>
      </c>
      <c r="D14" s="186">
        <v>0</v>
      </c>
      <c r="E14" s="57">
        <f>IF(D14="",1,0)</f>
        <v>0</v>
      </c>
      <c r="F14" s="128"/>
    </row>
    <row r="15" spans="1:17" ht="13.5" customHeight="1" x14ac:dyDescent="0.3">
      <c r="A15" s="355"/>
      <c r="B15" s="357"/>
      <c r="C15" s="122" t="s">
        <v>27</v>
      </c>
      <c r="D15" s="123">
        <f>SUM(D13,D14)</f>
        <v>0</v>
      </c>
      <c r="E15" s="58"/>
      <c r="F15" s="128"/>
    </row>
    <row r="16" spans="1:17" ht="13.5" customHeight="1" x14ac:dyDescent="0.3">
      <c r="A16" s="348" t="s">
        <v>380</v>
      </c>
      <c r="B16" s="351" t="s">
        <v>586</v>
      </c>
      <c r="C16" s="118" t="s">
        <v>23</v>
      </c>
      <c r="D16" s="185">
        <v>0</v>
      </c>
      <c r="E16" s="57">
        <f>IF(D17="",1,0)</f>
        <v>0</v>
      </c>
      <c r="F16" s="128"/>
    </row>
    <row r="17" spans="1:28" ht="13.5" customHeight="1" x14ac:dyDescent="0.15">
      <c r="A17" s="349"/>
      <c r="B17" s="352"/>
      <c r="C17" s="120" t="s">
        <v>26</v>
      </c>
      <c r="D17" s="186">
        <v>0</v>
      </c>
      <c r="E17" s="57">
        <f>IF(D17="",1,0)</f>
        <v>0</v>
      </c>
      <c r="F17" s="58"/>
    </row>
    <row r="18" spans="1:28" ht="13.5" customHeight="1" x14ac:dyDescent="0.15">
      <c r="A18" s="355"/>
      <c r="B18" s="357"/>
      <c r="C18" s="122" t="s">
        <v>27</v>
      </c>
      <c r="D18" s="123">
        <f>SUM(D16,D17)</f>
        <v>0</v>
      </c>
      <c r="E18" s="58"/>
      <c r="F18" s="58"/>
    </row>
    <row r="19" spans="1:28" ht="13.5" customHeight="1" x14ac:dyDescent="0.15">
      <c r="A19" s="348" t="s">
        <v>381</v>
      </c>
      <c r="B19" s="351" t="s">
        <v>585</v>
      </c>
      <c r="C19" s="118" t="s">
        <v>23</v>
      </c>
      <c r="D19" s="185">
        <v>0</v>
      </c>
      <c r="E19" s="57">
        <f>IF(D20="",1,0)</f>
        <v>0</v>
      </c>
      <c r="F19" s="58"/>
    </row>
    <row r="20" spans="1:28" ht="13.5" customHeight="1" x14ac:dyDescent="0.15">
      <c r="A20" s="349"/>
      <c r="B20" s="352"/>
      <c r="C20" s="120" t="s">
        <v>26</v>
      </c>
      <c r="D20" s="186">
        <v>0</v>
      </c>
      <c r="E20" s="57">
        <f>IF(D20="",1,0)</f>
        <v>0</v>
      </c>
      <c r="F20" s="58"/>
    </row>
    <row r="21" spans="1:28" ht="13.5" customHeight="1" x14ac:dyDescent="0.15">
      <c r="A21" s="355"/>
      <c r="B21" s="357"/>
      <c r="C21" s="122" t="s">
        <v>27</v>
      </c>
      <c r="D21" s="123">
        <f>SUM(D19,D20)</f>
        <v>0</v>
      </c>
      <c r="E21" s="58"/>
      <c r="F21" s="58"/>
    </row>
    <row r="22" spans="1:28" ht="13.5" customHeight="1" x14ac:dyDescent="0.15">
      <c r="A22" s="348" t="s">
        <v>382</v>
      </c>
      <c r="B22" s="351" t="s">
        <v>150</v>
      </c>
      <c r="C22" s="118" t="s">
        <v>23</v>
      </c>
      <c r="D22" s="185">
        <v>0</v>
      </c>
      <c r="E22" s="57">
        <f>IF(D23="",1,0)</f>
        <v>0</v>
      </c>
      <c r="F22" s="58"/>
    </row>
    <row r="23" spans="1:28" ht="13.5" customHeight="1" x14ac:dyDescent="0.15">
      <c r="A23" s="349"/>
      <c r="B23" s="352"/>
      <c r="C23" s="120" t="s">
        <v>26</v>
      </c>
      <c r="D23" s="186">
        <v>0</v>
      </c>
      <c r="E23" s="57">
        <f>IF(D23="",1,0)</f>
        <v>0</v>
      </c>
      <c r="F23" s="58"/>
    </row>
    <row r="24" spans="1:28" ht="13.5" customHeight="1" thickBot="1" x14ac:dyDescent="0.2">
      <c r="A24" s="350"/>
      <c r="B24" s="353"/>
      <c r="C24" s="124" t="s">
        <v>27</v>
      </c>
      <c r="D24" s="125">
        <f>SUM(D22,D23)</f>
        <v>0</v>
      </c>
      <c r="E24" s="58"/>
      <c r="F24" s="58"/>
    </row>
    <row r="26" spans="1:28" s="65" customFormat="1" ht="13.5" customHeight="1" x14ac:dyDescent="0.15">
      <c r="A26" s="62" t="s">
        <v>410</v>
      </c>
      <c r="B26" s="63"/>
      <c r="C26" s="64"/>
      <c r="G26" s="66"/>
      <c r="H26" s="66"/>
      <c r="I26" s="66"/>
      <c r="J26" s="66"/>
      <c r="K26" s="66"/>
      <c r="N26" s="67"/>
      <c r="P26" s="68"/>
      <c r="Q26" s="68"/>
      <c r="R26" s="68"/>
      <c r="S26" s="68"/>
      <c r="T26" s="68"/>
      <c r="U26" s="68"/>
      <c r="V26" s="68"/>
      <c r="W26" s="68"/>
      <c r="X26" s="68"/>
      <c r="Y26" s="68"/>
      <c r="Z26" s="69"/>
      <c r="AA26" s="69"/>
      <c r="AB26" s="69"/>
    </row>
    <row r="27" spans="1:28" s="65" customFormat="1" ht="19.5" customHeight="1" x14ac:dyDescent="0.15">
      <c r="A27" s="394" t="s">
        <v>566</v>
      </c>
      <c r="B27" s="394"/>
      <c r="C27" s="394"/>
      <c r="D27" s="394"/>
      <c r="E27" s="70"/>
      <c r="F27" s="70"/>
      <c r="G27" s="70"/>
      <c r="H27" s="70"/>
      <c r="I27" s="70"/>
      <c r="J27" s="70"/>
      <c r="K27" s="70"/>
      <c r="L27" s="70"/>
      <c r="M27" s="70"/>
      <c r="N27" s="70"/>
      <c r="O27" s="71"/>
      <c r="P27" s="71"/>
      <c r="Q27" s="72"/>
      <c r="R27" s="68"/>
      <c r="S27" s="68"/>
      <c r="T27" s="68"/>
      <c r="U27" s="68"/>
      <c r="V27" s="68"/>
      <c r="W27" s="68"/>
      <c r="X27" s="68"/>
      <c r="Y27" s="68"/>
      <c r="Z27" s="69"/>
      <c r="AA27" s="69"/>
      <c r="AB27" s="69"/>
    </row>
    <row r="28" spans="1:28" ht="13.5" customHeight="1" x14ac:dyDescent="0.15">
      <c r="O28" s="73"/>
      <c r="P28" s="73"/>
      <c r="Q28" s="73"/>
    </row>
    <row r="29" spans="1:28" ht="13.5" customHeight="1" thickBot="1" x14ac:dyDescent="0.2">
      <c r="A29" s="62" t="s">
        <v>509</v>
      </c>
      <c r="B29" s="63"/>
      <c r="C29" s="64"/>
      <c r="D29" s="65"/>
      <c r="E29" s="65"/>
      <c r="F29" s="65"/>
      <c r="G29" s="65"/>
      <c r="H29" s="65"/>
      <c r="I29" s="65"/>
      <c r="J29" s="65"/>
      <c r="K29" s="65"/>
      <c r="L29" s="65"/>
      <c r="M29" s="65"/>
      <c r="N29" s="67"/>
      <c r="O29" s="73"/>
      <c r="P29" s="73"/>
      <c r="Q29" s="73"/>
    </row>
    <row r="30" spans="1:28" ht="61.5" customHeight="1" thickBot="1" x14ac:dyDescent="0.2">
      <c r="A30" s="377"/>
      <c r="B30" s="378"/>
      <c r="C30" s="378"/>
      <c r="D30" s="379"/>
      <c r="E30" s="74"/>
      <c r="F30" s="74"/>
      <c r="G30" s="74"/>
      <c r="H30" s="74"/>
      <c r="I30" s="74"/>
      <c r="J30" s="74"/>
      <c r="K30" s="74"/>
      <c r="L30" s="74"/>
      <c r="M30" s="74"/>
      <c r="N30" s="74"/>
      <c r="O30" s="73"/>
      <c r="P30" s="73"/>
      <c r="Q30" s="73"/>
    </row>
    <row r="32" spans="1:28" x14ac:dyDescent="0.15">
      <c r="A32" s="129"/>
    </row>
  </sheetData>
  <sheetProtection password="CA17" sheet="1" objects="1" scenarios="1" formatCells="0"/>
  <mergeCells count="17">
    <mergeCell ref="A30:D30"/>
    <mergeCell ref="A27:D27"/>
    <mergeCell ref="A16:A18"/>
    <mergeCell ref="A19:A21"/>
    <mergeCell ref="A22:A24"/>
    <mergeCell ref="B19:B21"/>
    <mergeCell ref="B22:B24"/>
    <mergeCell ref="B16:B18"/>
    <mergeCell ref="A4:A6"/>
    <mergeCell ref="A7:A9"/>
    <mergeCell ref="A10:A12"/>
    <mergeCell ref="A13:A15"/>
    <mergeCell ref="B3:C3"/>
    <mergeCell ref="B4:B6"/>
    <mergeCell ref="B7:B9"/>
    <mergeCell ref="B10:B12"/>
    <mergeCell ref="B13:B15"/>
  </mergeCells>
  <phoneticPr fontId="0" type="noConversion"/>
  <hyperlinks>
    <hyperlink ref="A2" location="Validação!A1" display="Ver validação"/>
  </hyperlinks>
  <printOptions horizontalCentered="1"/>
  <pageMargins left="0.23622047244094491" right="0.23622047244094491" top="0.56999999999999995" bottom="0.28999999999999998" header="0.28999999999999998" footer="0"/>
  <pageSetup orientation="landscape" horizontalDpi="300" verticalDpi="300" r:id="rId1"/>
  <headerFooter alignWithMargins="0">
    <oddHeader>&amp;R&amp;"Verdana,Normal"&amp;7 13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enableFormatConditionsCalculation="0">
    <tabColor theme="3" tint="-0.499984740745262"/>
    <pageSetUpPr autoPageBreaks="0"/>
  </sheetPr>
  <dimension ref="A1:AB53"/>
  <sheetViews>
    <sheetView showGridLines="0" showRowColHeaders="0" zoomScaleNormal="100" workbookViewId="0">
      <selection activeCell="L17" sqref="L17"/>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IF(Validação!E48="Preenchido","","Mensagem: " &amp; Validação!E48 &amp; "! " &amp; Validação!E49)</f>
        <v/>
      </c>
      <c r="B2" s="235"/>
      <c r="C2" s="235"/>
      <c r="D2" s="235"/>
      <c r="E2" s="235"/>
      <c r="F2" s="235"/>
      <c r="G2" s="13"/>
      <c r="H2" s="13"/>
      <c r="I2" s="13"/>
      <c r="J2" s="13"/>
      <c r="K2" s="13"/>
      <c r="M2" s="13"/>
      <c r="P2" s="237"/>
      <c r="Q2" s="238"/>
    </row>
    <row r="3" spans="1:17" ht="87" customHeight="1" x14ac:dyDescent="0.15">
      <c r="A3" s="75" t="s">
        <v>127</v>
      </c>
      <c r="B3" s="387" t="s">
        <v>560</v>
      </c>
      <c r="C3" s="388"/>
      <c r="D3" s="76" t="s">
        <v>21</v>
      </c>
      <c r="E3" s="2" t="s">
        <v>406</v>
      </c>
      <c r="F3" s="76" t="s">
        <v>407</v>
      </c>
      <c r="G3" s="76" t="s">
        <v>408</v>
      </c>
      <c r="H3" s="76" t="s">
        <v>409</v>
      </c>
      <c r="I3" s="76" t="s">
        <v>354</v>
      </c>
      <c r="J3" s="76" t="s">
        <v>416</v>
      </c>
      <c r="K3" s="76" t="s">
        <v>417</v>
      </c>
      <c r="L3" s="76" t="s">
        <v>415</v>
      </c>
      <c r="M3" s="76" t="s">
        <v>33</v>
      </c>
      <c r="N3" s="77" t="s">
        <v>22</v>
      </c>
    </row>
    <row r="4" spans="1:17" ht="13.5" customHeight="1" x14ac:dyDescent="0.15">
      <c r="A4" s="348" t="s">
        <v>128</v>
      </c>
      <c r="B4" s="351" t="s">
        <v>58</v>
      </c>
      <c r="C4" s="118" t="s">
        <v>23</v>
      </c>
      <c r="D4" s="183">
        <v>0</v>
      </c>
      <c r="E4" s="183">
        <v>0</v>
      </c>
      <c r="F4" s="183">
        <v>0</v>
      </c>
      <c r="G4" s="183">
        <v>0</v>
      </c>
      <c r="H4" s="183">
        <v>0</v>
      </c>
      <c r="I4" s="183">
        <v>0</v>
      </c>
      <c r="J4" s="126">
        <v>0</v>
      </c>
      <c r="K4" s="126">
        <v>0</v>
      </c>
      <c r="L4" s="183">
        <v>15</v>
      </c>
      <c r="M4" s="183">
        <v>0</v>
      </c>
      <c r="N4" s="119">
        <f t="shared" ref="N4:N24" si="0">SUM(D4:M4)</f>
        <v>15</v>
      </c>
      <c r="O4" s="57">
        <f>IF(OR(D4="",E4="",F4="",G4="",H4="",I4="",J4="",K4="",L4="",M4="",D5="",E5="",F5="",G5="",H5="",I5="",J5="",K5="",L5="",M5=""),1,0)</f>
        <v>0</v>
      </c>
      <c r="P4" s="57">
        <f>SUM(O4,O7,O10,O13,O16,O19,O22,O25,O28,O31,O34,O37,O40)</f>
        <v>0</v>
      </c>
    </row>
    <row r="5" spans="1:17" ht="13.5" customHeight="1" x14ac:dyDescent="0.15">
      <c r="A5" s="349"/>
      <c r="B5" s="352"/>
      <c r="C5" s="120" t="s">
        <v>26</v>
      </c>
      <c r="D5" s="184">
        <v>0</v>
      </c>
      <c r="E5" s="184">
        <v>0</v>
      </c>
      <c r="F5" s="184">
        <v>0</v>
      </c>
      <c r="G5" s="184">
        <v>0</v>
      </c>
      <c r="H5" s="184">
        <v>0</v>
      </c>
      <c r="I5" s="184">
        <v>0</v>
      </c>
      <c r="J5" s="127">
        <v>0</v>
      </c>
      <c r="K5" s="127">
        <v>0</v>
      </c>
      <c r="L5" s="184">
        <v>0</v>
      </c>
      <c r="M5" s="184">
        <v>0</v>
      </c>
      <c r="N5" s="121">
        <f t="shared" si="0"/>
        <v>0</v>
      </c>
      <c r="O5" s="58"/>
      <c r="P5" s="58"/>
    </row>
    <row r="6" spans="1:17" ht="13.5" customHeight="1" x14ac:dyDescent="0.15">
      <c r="A6" s="355"/>
      <c r="B6" s="357"/>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15</v>
      </c>
      <c r="M6" s="122">
        <f t="shared" si="1"/>
        <v>0</v>
      </c>
      <c r="N6" s="123">
        <f>SUM(D6:M6)</f>
        <v>15</v>
      </c>
      <c r="O6" s="58"/>
      <c r="P6" s="58"/>
    </row>
    <row r="7" spans="1:17" ht="13.5" customHeight="1" x14ac:dyDescent="0.15">
      <c r="A7" s="348" t="s">
        <v>129</v>
      </c>
      <c r="B7" s="351" t="s">
        <v>426</v>
      </c>
      <c r="C7" s="118" t="s">
        <v>23</v>
      </c>
      <c r="D7" s="183">
        <v>0</v>
      </c>
      <c r="E7" s="183">
        <v>0</v>
      </c>
      <c r="F7" s="183">
        <v>0</v>
      </c>
      <c r="G7" s="183">
        <v>0</v>
      </c>
      <c r="H7" s="183">
        <v>0</v>
      </c>
      <c r="I7" s="183">
        <v>0</v>
      </c>
      <c r="J7" s="126">
        <v>0</v>
      </c>
      <c r="K7" s="126">
        <v>0</v>
      </c>
      <c r="L7" s="183">
        <v>10</v>
      </c>
      <c r="M7" s="183">
        <v>0</v>
      </c>
      <c r="N7" s="119">
        <f t="shared" si="0"/>
        <v>10</v>
      </c>
      <c r="O7" s="57">
        <f>IF(OR(D7="",E7="",F7="",G7="",H7="",I7="",J7="",K7="",L7="",M7="",D8="",E8="",F8="",G8="",H8="",I8="",J8="",K8="",L8="",M8=""),1,0)</f>
        <v>0</v>
      </c>
      <c r="P7" s="58"/>
    </row>
    <row r="8" spans="1:17" ht="13.5" customHeight="1" x14ac:dyDescent="0.15">
      <c r="A8" s="349"/>
      <c r="B8" s="352"/>
      <c r="C8" s="120" t="s">
        <v>26</v>
      </c>
      <c r="D8" s="184">
        <v>0</v>
      </c>
      <c r="E8" s="184">
        <v>0</v>
      </c>
      <c r="F8" s="184">
        <v>0</v>
      </c>
      <c r="G8" s="184">
        <v>0</v>
      </c>
      <c r="H8" s="184">
        <v>0</v>
      </c>
      <c r="I8" s="184">
        <v>0</v>
      </c>
      <c r="J8" s="127">
        <v>0</v>
      </c>
      <c r="K8" s="127">
        <v>0</v>
      </c>
      <c r="L8" s="184">
        <v>200</v>
      </c>
      <c r="M8" s="184">
        <v>0</v>
      </c>
      <c r="N8" s="121">
        <f t="shared" si="0"/>
        <v>200</v>
      </c>
      <c r="O8" s="58"/>
      <c r="P8" s="58"/>
    </row>
    <row r="9" spans="1:17" ht="13.5" customHeight="1" x14ac:dyDescent="0.15">
      <c r="A9" s="355"/>
      <c r="B9" s="357"/>
      <c r="C9" s="122" t="s">
        <v>27</v>
      </c>
      <c r="D9" s="122">
        <f t="shared" ref="D9:M9" si="2">SUM(D7,D8)</f>
        <v>0</v>
      </c>
      <c r="E9" s="122">
        <f t="shared" si="2"/>
        <v>0</v>
      </c>
      <c r="F9" s="122">
        <f t="shared" si="2"/>
        <v>0</v>
      </c>
      <c r="G9" s="122">
        <f t="shared" si="2"/>
        <v>0</v>
      </c>
      <c r="H9" s="122">
        <f t="shared" si="2"/>
        <v>0</v>
      </c>
      <c r="I9" s="122">
        <f t="shared" si="2"/>
        <v>0</v>
      </c>
      <c r="J9" s="122">
        <f t="shared" si="2"/>
        <v>0</v>
      </c>
      <c r="K9" s="122">
        <f t="shared" si="2"/>
        <v>0</v>
      </c>
      <c r="L9" s="122">
        <f t="shared" si="2"/>
        <v>210</v>
      </c>
      <c r="M9" s="122">
        <f t="shared" si="2"/>
        <v>0</v>
      </c>
      <c r="N9" s="123">
        <f t="shared" si="0"/>
        <v>210</v>
      </c>
      <c r="O9" s="58"/>
      <c r="P9" s="58"/>
    </row>
    <row r="10" spans="1:17" ht="13.5" customHeight="1" x14ac:dyDescent="0.15">
      <c r="A10" s="348" t="s">
        <v>131</v>
      </c>
      <c r="B10" s="351" t="s">
        <v>59</v>
      </c>
      <c r="C10" s="118" t="s">
        <v>23</v>
      </c>
      <c r="D10" s="126">
        <v>0</v>
      </c>
      <c r="E10" s="126">
        <v>0</v>
      </c>
      <c r="F10" s="126">
        <v>0</v>
      </c>
      <c r="G10" s="126">
        <v>0</v>
      </c>
      <c r="H10" s="126">
        <v>0</v>
      </c>
      <c r="I10" s="126">
        <v>0</v>
      </c>
      <c r="J10" s="126">
        <v>0</v>
      </c>
      <c r="K10" s="126">
        <v>0</v>
      </c>
      <c r="L10" s="126">
        <v>0</v>
      </c>
      <c r="M10" s="126">
        <v>0</v>
      </c>
      <c r="N10" s="119">
        <f t="shared" si="0"/>
        <v>0</v>
      </c>
      <c r="O10" s="57">
        <f>IF(OR(D10="",E10="",F10="",G10="",H10="",I10="",J10="",K10="",L10="",M10="",D11="",E11="",F11="",G11="",H11="",I11="",J11="",K11="",L11="",M11=""),1,0)</f>
        <v>0</v>
      </c>
      <c r="P10" s="58"/>
    </row>
    <row r="11" spans="1:17" ht="13.5" customHeight="1" x14ac:dyDescent="0.15">
      <c r="A11" s="349"/>
      <c r="B11" s="352"/>
      <c r="C11" s="120" t="s">
        <v>26</v>
      </c>
      <c r="D11" s="127">
        <v>0</v>
      </c>
      <c r="E11" s="127">
        <v>0</v>
      </c>
      <c r="F11" s="127">
        <v>0</v>
      </c>
      <c r="G11" s="127">
        <v>0</v>
      </c>
      <c r="H11" s="127">
        <v>0</v>
      </c>
      <c r="I11" s="127">
        <v>0</v>
      </c>
      <c r="J11" s="127">
        <v>0</v>
      </c>
      <c r="K11" s="127">
        <v>0</v>
      </c>
      <c r="L11" s="127">
        <v>0</v>
      </c>
      <c r="M11" s="127">
        <v>0</v>
      </c>
      <c r="N11" s="121">
        <f t="shared" si="0"/>
        <v>0</v>
      </c>
      <c r="O11" s="58"/>
      <c r="P11" s="58"/>
    </row>
    <row r="12" spans="1:17" ht="13.5" customHeight="1" x14ac:dyDescent="0.15">
      <c r="A12" s="355"/>
      <c r="B12" s="357"/>
      <c r="C12" s="122" t="s">
        <v>27</v>
      </c>
      <c r="D12" s="122">
        <f t="shared" ref="D12:M12" si="3">SUM(D10,D11)</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58"/>
      <c r="P12" s="58"/>
    </row>
    <row r="13" spans="1:17" ht="13.5" customHeight="1" x14ac:dyDescent="0.15">
      <c r="A13" s="348" t="s">
        <v>133</v>
      </c>
      <c r="B13" s="351" t="s">
        <v>425</v>
      </c>
      <c r="C13" s="118" t="s">
        <v>23</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349"/>
      <c r="B14" s="352"/>
      <c r="C14" s="120" t="s">
        <v>26</v>
      </c>
      <c r="D14" s="184">
        <v>0</v>
      </c>
      <c r="E14" s="184">
        <v>0</v>
      </c>
      <c r="F14" s="184">
        <v>1</v>
      </c>
      <c r="G14" s="184">
        <v>18</v>
      </c>
      <c r="H14" s="184">
        <v>0</v>
      </c>
      <c r="I14" s="184">
        <v>0</v>
      </c>
      <c r="J14" s="127">
        <v>0</v>
      </c>
      <c r="K14" s="127">
        <v>0</v>
      </c>
      <c r="L14" s="184">
        <v>7</v>
      </c>
      <c r="M14" s="184">
        <v>0</v>
      </c>
      <c r="N14" s="121">
        <f t="shared" si="0"/>
        <v>26</v>
      </c>
      <c r="O14" s="58"/>
      <c r="P14" s="58"/>
    </row>
    <row r="15" spans="1:17" ht="13.5" customHeight="1" x14ac:dyDescent="0.15">
      <c r="A15" s="355"/>
      <c r="B15" s="357"/>
      <c r="C15" s="122" t="s">
        <v>27</v>
      </c>
      <c r="D15" s="122">
        <f t="shared" ref="D15:M15" si="4">SUM(D13,D14)</f>
        <v>0</v>
      </c>
      <c r="E15" s="122">
        <f t="shared" si="4"/>
        <v>0</v>
      </c>
      <c r="F15" s="122">
        <f t="shared" si="4"/>
        <v>1</v>
      </c>
      <c r="G15" s="122">
        <f t="shared" si="4"/>
        <v>18</v>
      </c>
      <c r="H15" s="122">
        <f t="shared" si="4"/>
        <v>0</v>
      </c>
      <c r="I15" s="122">
        <f t="shared" si="4"/>
        <v>0</v>
      </c>
      <c r="J15" s="122">
        <f t="shared" si="4"/>
        <v>0</v>
      </c>
      <c r="K15" s="122">
        <f t="shared" si="4"/>
        <v>0</v>
      </c>
      <c r="L15" s="122">
        <f t="shared" si="4"/>
        <v>7</v>
      </c>
      <c r="M15" s="122">
        <f t="shared" si="4"/>
        <v>0</v>
      </c>
      <c r="N15" s="123">
        <f t="shared" si="0"/>
        <v>26</v>
      </c>
      <c r="O15" s="58"/>
      <c r="P15" s="58"/>
    </row>
    <row r="16" spans="1:17" ht="13.5" customHeight="1" x14ac:dyDescent="0.15">
      <c r="A16" s="348" t="s">
        <v>135</v>
      </c>
      <c r="B16" s="351" t="s">
        <v>60</v>
      </c>
      <c r="C16" s="118" t="s">
        <v>23</v>
      </c>
      <c r="D16" s="183">
        <v>0</v>
      </c>
      <c r="E16" s="183">
        <v>0</v>
      </c>
      <c r="F16" s="183">
        <v>0</v>
      </c>
      <c r="G16" s="183">
        <v>162</v>
      </c>
      <c r="H16" s="183">
        <v>0</v>
      </c>
      <c r="I16" s="183">
        <v>5</v>
      </c>
      <c r="J16" s="126">
        <v>0</v>
      </c>
      <c r="K16" s="126">
        <v>0</v>
      </c>
      <c r="L16" s="183">
        <v>26</v>
      </c>
      <c r="M16" s="183">
        <v>0</v>
      </c>
      <c r="N16" s="119">
        <f t="shared" si="0"/>
        <v>193</v>
      </c>
      <c r="O16" s="57">
        <f>IF(OR(D16="",E16="",F16="",G16="",H16="",I16="",J16="",K16="",L16="",M16="",D17="",E17="",F17="",G17="",H17="",I17="",J17="",K17="",L17="",M17=""),1,0)</f>
        <v>0</v>
      </c>
      <c r="P16" s="58"/>
    </row>
    <row r="17" spans="1:16" ht="13.5" customHeight="1" x14ac:dyDescent="0.15">
      <c r="A17" s="349"/>
      <c r="B17" s="352"/>
      <c r="C17" s="120"/>
      <c r="D17" s="184">
        <v>0</v>
      </c>
      <c r="E17" s="184">
        <v>0</v>
      </c>
      <c r="F17" s="184">
        <v>2</v>
      </c>
      <c r="G17" s="184">
        <v>160</v>
      </c>
      <c r="H17" s="184">
        <v>0</v>
      </c>
      <c r="I17" s="184">
        <v>0</v>
      </c>
      <c r="J17" s="127">
        <v>0</v>
      </c>
      <c r="K17" s="127">
        <v>0</v>
      </c>
      <c r="L17" s="184">
        <v>20</v>
      </c>
      <c r="M17" s="184">
        <v>0</v>
      </c>
      <c r="N17" s="121">
        <f t="shared" si="0"/>
        <v>182</v>
      </c>
      <c r="O17" s="58"/>
      <c r="P17" s="58"/>
    </row>
    <row r="18" spans="1:16" ht="13.5" customHeight="1" x14ac:dyDescent="0.15">
      <c r="A18" s="355"/>
      <c r="B18" s="357"/>
      <c r="C18" s="122" t="s">
        <v>27</v>
      </c>
      <c r="D18" s="122">
        <f t="shared" ref="D18:M18" si="5">SUM(D16,D17)</f>
        <v>0</v>
      </c>
      <c r="E18" s="122">
        <f t="shared" si="5"/>
        <v>0</v>
      </c>
      <c r="F18" s="122">
        <f t="shared" si="5"/>
        <v>2</v>
      </c>
      <c r="G18" s="122">
        <f t="shared" si="5"/>
        <v>322</v>
      </c>
      <c r="H18" s="122">
        <f t="shared" si="5"/>
        <v>0</v>
      </c>
      <c r="I18" s="122">
        <f t="shared" si="5"/>
        <v>5</v>
      </c>
      <c r="J18" s="122">
        <f t="shared" si="5"/>
        <v>0</v>
      </c>
      <c r="K18" s="122">
        <f t="shared" si="5"/>
        <v>0</v>
      </c>
      <c r="L18" s="122">
        <f t="shared" si="5"/>
        <v>46</v>
      </c>
      <c r="M18" s="122">
        <f t="shared" si="5"/>
        <v>0</v>
      </c>
      <c r="N18" s="123">
        <f t="shared" si="0"/>
        <v>375</v>
      </c>
      <c r="O18" s="58"/>
      <c r="P18" s="58"/>
    </row>
    <row r="19" spans="1:16" ht="13.5" customHeight="1" x14ac:dyDescent="0.15">
      <c r="A19" s="348" t="s">
        <v>137</v>
      </c>
      <c r="B19" s="351" t="s">
        <v>427</v>
      </c>
      <c r="C19" s="118" t="s">
        <v>23</v>
      </c>
      <c r="D19" s="183">
        <v>0</v>
      </c>
      <c r="E19" s="183">
        <v>0</v>
      </c>
      <c r="F19" s="183">
        <v>0</v>
      </c>
      <c r="G19" s="183">
        <v>10</v>
      </c>
      <c r="H19" s="183">
        <v>0</v>
      </c>
      <c r="I19" s="183">
        <v>0</v>
      </c>
      <c r="J19" s="126">
        <v>0</v>
      </c>
      <c r="K19" s="126">
        <v>0</v>
      </c>
      <c r="L19" s="183">
        <v>0</v>
      </c>
      <c r="M19" s="183">
        <v>0</v>
      </c>
      <c r="N19" s="119">
        <f t="shared" si="0"/>
        <v>10</v>
      </c>
      <c r="O19" s="57">
        <f>IF(OR(D19="",E19="",F19="",G19="",H19="",I19="",J19="",K19="",L19="",M19="",D20="",E20="",F20="",G20="",H20="",I20="",J20="",K20="",L20="",M20=""),1,0)</f>
        <v>0</v>
      </c>
      <c r="P19" s="58"/>
    </row>
    <row r="20" spans="1:16" ht="13.5" customHeight="1" x14ac:dyDescent="0.15">
      <c r="A20" s="349"/>
      <c r="B20" s="352" t="s">
        <v>61</v>
      </c>
      <c r="C20" s="120" t="s">
        <v>26</v>
      </c>
      <c r="D20" s="184">
        <v>0</v>
      </c>
      <c r="E20" s="184">
        <v>0</v>
      </c>
      <c r="F20" s="184">
        <v>37</v>
      </c>
      <c r="G20" s="184">
        <v>500</v>
      </c>
      <c r="H20" s="184">
        <v>0</v>
      </c>
      <c r="I20" s="184">
        <v>0</v>
      </c>
      <c r="J20" s="127">
        <v>0</v>
      </c>
      <c r="K20" s="127">
        <v>0</v>
      </c>
      <c r="L20" s="184">
        <v>20</v>
      </c>
      <c r="M20" s="184">
        <v>0</v>
      </c>
      <c r="N20" s="121">
        <f t="shared" si="0"/>
        <v>557</v>
      </c>
      <c r="O20" s="58"/>
      <c r="P20" s="58"/>
    </row>
    <row r="21" spans="1:16" ht="13.5" customHeight="1" x14ac:dyDescent="0.15">
      <c r="A21" s="355"/>
      <c r="B21" s="357"/>
      <c r="C21" s="122" t="s">
        <v>27</v>
      </c>
      <c r="D21" s="122">
        <f t="shared" ref="D21:M21" si="6">SUM(D19,D20)</f>
        <v>0</v>
      </c>
      <c r="E21" s="122">
        <f t="shared" si="6"/>
        <v>0</v>
      </c>
      <c r="F21" s="122">
        <f t="shared" si="6"/>
        <v>37</v>
      </c>
      <c r="G21" s="122">
        <f t="shared" si="6"/>
        <v>510</v>
      </c>
      <c r="H21" s="122">
        <f t="shared" si="6"/>
        <v>0</v>
      </c>
      <c r="I21" s="122">
        <f t="shared" si="6"/>
        <v>0</v>
      </c>
      <c r="J21" s="122">
        <f t="shared" si="6"/>
        <v>0</v>
      </c>
      <c r="K21" s="122">
        <f t="shared" si="6"/>
        <v>0</v>
      </c>
      <c r="L21" s="122">
        <f t="shared" si="6"/>
        <v>20</v>
      </c>
      <c r="M21" s="122">
        <f t="shared" si="6"/>
        <v>0</v>
      </c>
      <c r="N21" s="123">
        <f t="shared" si="0"/>
        <v>567</v>
      </c>
      <c r="O21" s="58"/>
      <c r="P21" s="58"/>
    </row>
    <row r="22" spans="1:16" ht="13.5" customHeight="1" x14ac:dyDescent="0.15">
      <c r="A22" s="348" t="s">
        <v>139</v>
      </c>
      <c r="B22" s="351" t="s">
        <v>428</v>
      </c>
      <c r="C22" s="118" t="s">
        <v>23</v>
      </c>
      <c r="D22" s="183">
        <v>0</v>
      </c>
      <c r="E22" s="183">
        <v>0</v>
      </c>
      <c r="F22" s="183">
        <v>0</v>
      </c>
      <c r="G22" s="183">
        <v>0</v>
      </c>
      <c r="H22" s="183">
        <v>0</v>
      </c>
      <c r="I22" s="183">
        <v>0</v>
      </c>
      <c r="J22" s="126">
        <v>0</v>
      </c>
      <c r="K22" s="126">
        <v>0</v>
      </c>
      <c r="L22" s="183">
        <v>0</v>
      </c>
      <c r="M22" s="183">
        <v>0</v>
      </c>
      <c r="N22" s="119">
        <f t="shared" si="0"/>
        <v>0</v>
      </c>
      <c r="O22" s="57">
        <f>IF(OR(D22="",E22="",F22="",G22="",H22="",I22="",J22="",K22="",L22="",M22="",D23="",E23="",F23="",G23="",H23="",I23="",J23="",K23="",L23="",M23=""),1,0)</f>
        <v>0</v>
      </c>
      <c r="P22" s="58"/>
    </row>
    <row r="23" spans="1:16" ht="13.5" customHeight="1" x14ac:dyDescent="0.15">
      <c r="A23" s="349"/>
      <c r="B23" s="352" t="s">
        <v>62</v>
      </c>
      <c r="C23" s="120" t="s">
        <v>26</v>
      </c>
      <c r="D23" s="184">
        <v>0</v>
      </c>
      <c r="E23" s="184">
        <v>0</v>
      </c>
      <c r="F23" s="184">
        <v>8</v>
      </c>
      <c r="G23" s="184">
        <v>14</v>
      </c>
      <c r="H23" s="184">
        <v>0</v>
      </c>
      <c r="I23" s="184">
        <v>0</v>
      </c>
      <c r="J23" s="127">
        <v>0</v>
      </c>
      <c r="K23" s="127">
        <v>0</v>
      </c>
      <c r="L23" s="184">
        <v>24</v>
      </c>
      <c r="M23" s="184">
        <v>0</v>
      </c>
      <c r="N23" s="121">
        <f t="shared" si="0"/>
        <v>46</v>
      </c>
      <c r="O23" s="58"/>
      <c r="P23" s="58"/>
    </row>
    <row r="24" spans="1:16" ht="13.5" customHeight="1" x14ac:dyDescent="0.15">
      <c r="A24" s="355"/>
      <c r="B24" s="357"/>
      <c r="C24" s="122" t="s">
        <v>27</v>
      </c>
      <c r="D24" s="122">
        <f t="shared" ref="D24:M24" si="7">SUM(D22,D23)</f>
        <v>0</v>
      </c>
      <c r="E24" s="122">
        <f t="shared" si="7"/>
        <v>0</v>
      </c>
      <c r="F24" s="122">
        <f t="shared" si="7"/>
        <v>8</v>
      </c>
      <c r="G24" s="122">
        <f t="shared" si="7"/>
        <v>14</v>
      </c>
      <c r="H24" s="122">
        <f t="shared" si="7"/>
        <v>0</v>
      </c>
      <c r="I24" s="122">
        <f t="shared" si="7"/>
        <v>0</v>
      </c>
      <c r="J24" s="122">
        <f t="shared" si="7"/>
        <v>0</v>
      </c>
      <c r="K24" s="122">
        <f t="shared" si="7"/>
        <v>0</v>
      </c>
      <c r="L24" s="122">
        <f t="shared" si="7"/>
        <v>24</v>
      </c>
      <c r="M24" s="122">
        <f t="shared" si="7"/>
        <v>0</v>
      </c>
      <c r="N24" s="123">
        <f t="shared" si="0"/>
        <v>46</v>
      </c>
      <c r="O24" s="58"/>
      <c r="P24" s="58"/>
    </row>
    <row r="25" spans="1:16" ht="13.5" customHeight="1" x14ac:dyDescent="0.15">
      <c r="A25" s="348" t="s">
        <v>394</v>
      </c>
      <c r="B25" s="351" t="s">
        <v>138</v>
      </c>
      <c r="C25" s="118" t="s">
        <v>23</v>
      </c>
      <c r="D25" s="183">
        <v>0</v>
      </c>
      <c r="E25" s="183">
        <v>0</v>
      </c>
      <c r="F25" s="183">
        <v>0</v>
      </c>
      <c r="G25" s="183">
        <v>0</v>
      </c>
      <c r="H25" s="183">
        <v>0</v>
      </c>
      <c r="I25" s="183">
        <v>9</v>
      </c>
      <c r="J25" s="126">
        <v>0</v>
      </c>
      <c r="K25" s="126">
        <v>0</v>
      </c>
      <c r="L25" s="183">
        <v>0</v>
      </c>
      <c r="M25" s="183">
        <v>0</v>
      </c>
      <c r="N25" s="119">
        <f t="shared" ref="N25:N42" si="8">SUM(D25:M25)</f>
        <v>9</v>
      </c>
      <c r="O25" s="57">
        <f>IF(OR(D25="",E25="",F25="",G25="",H25="",I25="",J25="",K25="",L25="",M25="",D26="",E26="",F26="",G26="",H26="",I26="",J26="",K26="",L26="",M26=""),1,0)</f>
        <v>0</v>
      </c>
      <c r="P25" s="57" t="str">
        <f>IF(AND('Modalidade de Horário'!M9&gt;0,N27=0),"ERRO","OK")</f>
        <v>OK</v>
      </c>
    </row>
    <row r="26" spans="1:16" ht="13.5" customHeight="1" x14ac:dyDescent="0.15">
      <c r="A26" s="349"/>
      <c r="B26" s="352" t="s">
        <v>63</v>
      </c>
      <c r="C26" s="120" t="s">
        <v>26</v>
      </c>
      <c r="D26" s="184">
        <v>0</v>
      </c>
      <c r="E26" s="184">
        <v>0</v>
      </c>
      <c r="F26" s="184">
        <v>0</v>
      </c>
      <c r="G26" s="184">
        <v>0</v>
      </c>
      <c r="H26" s="184">
        <v>0</v>
      </c>
      <c r="I26" s="184">
        <v>0</v>
      </c>
      <c r="J26" s="127">
        <v>0</v>
      </c>
      <c r="K26" s="127">
        <v>0</v>
      </c>
      <c r="L26" s="184">
        <v>0</v>
      </c>
      <c r="M26" s="184">
        <v>0</v>
      </c>
      <c r="N26" s="121">
        <f t="shared" si="8"/>
        <v>0</v>
      </c>
      <c r="O26" s="58"/>
      <c r="P26" s="58"/>
    </row>
    <row r="27" spans="1:16" ht="13.5" customHeight="1" x14ac:dyDescent="0.15">
      <c r="A27" s="355"/>
      <c r="B27" s="357"/>
      <c r="C27" s="122" t="s">
        <v>27</v>
      </c>
      <c r="D27" s="122">
        <f t="shared" ref="D27:M27" si="9">SUM(D25,D26)</f>
        <v>0</v>
      </c>
      <c r="E27" s="122">
        <f t="shared" si="9"/>
        <v>0</v>
      </c>
      <c r="F27" s="122">
        <f t="shared" si="9"/>
        <v>0</v>
      </c>
      <c r="G27" s="122">
        <f t="shared" si="9"/>
        <v>0</v>
      </c>
      <c r="H27" s="122">
        <f t="shared" si="9"/>
        <v>0</v>
      </c>
      <c r="I27" s="122">
        <f t="shared" si="9"/>
        <v>9</v>
      </c>
      <c r="J27" s="122">
        <f t="shared" si="9"/>
        <v>0</v>
      </c>
      <c r="K27" s="122">
        <f t="shared" si="9"/>
        <v>0</v>
      </c>
      <c r="L27" s="122">
        <f t="shared" si="9"/>
        <v>0</v>
      </c>
      <c r="M27" s="122">
        <f t="shared" si="9"/>
        <v>0</v>
      </c>
      <c r="N27" s="123">
        <f t="shared" si="8"/>
        <v>9</v>
      </c>
      <c r="O27" s="58"/>
      <c r="P27" s="58"/>
    </row>
    <row r="28" spans="1:16" ht="13.5" customHeight="1" x14ac:dyDescent="0.15">
      <c r="A28" s="348" t="s">
        <v>395</v>
      </c>
      <c r="B28" s="351" t="s">
        <v>429</v>
      </c>
      <c r="C28" s="118" t="s">
        <v>23</v>
      </c>
      <c r="D28" s="183">
        <v>0</v>
      </c>
      <c r="E28" s="183">
        <v>0</v>
      </c>
      <c r="F28" s="183">
        <v>0</v>
      </c>
      <c r="G28" s="183">
        <v>3</v>
      </c>
      <c r="H28" s="183">
        <v>0</v>
      </c>
      <c r="I28" s="183">
        <v>1</v>
      </c>
      <c r="J28" s="126">
        <v>0</v>
      </c>
      <c r="K28" s="126">
        <v>0</v>
      </c>
      <c r="L28" s="183">
        <v>1</v>
      </c>
      <c r="M28" s="183">
        <v>0</v>
      </c>
      <c r="N28" s="119">
        <f t="shared" si="8"/>
        <v>5</v>
      </c>
      <c r="O28" s="57">
        <f>IF(OR(D28="",E28="",F28="",G28="",H28="",I28="",J28="",K28="",L28="",M28="",D29="",E29="",F29="",G29="",H29="",I29="",J29="",K29="",L29="",M29=""),1,0)</f>
        <v>0</v>
      </c>
      <c r="P28" s="58"/>
    </row>
    <row r="29" spans="1:16" ht="13.5" customHeight="1" x14ac:dyDescent="0.15">
      <c r="A29" s="349"/>
      <c r="B29" s="352" t="s">
        <v>64</v>
      </c>
      <c r="C29" s="120" t="s">
        <v>26</v>
      </c>
      <c r="D29" s="184">
        <v>0</v>
      </c>
      <c r="E29" s="184">
        <v>0</v>
      </c>
      <c r="F29" s="184">
        <v>10</v>
      </c>
      <c r="G29" s="184">
        <v>15</v>
      </c>
      <c r="H29" s="184">
        <v>0</v>
      </c>
      <c r="I29" s="184">
        <v>0</v>
      </c>
      <c r="J29" s="127">
        <v>0</v>
      </c>
      <c r="K29" s="127">
        <v>0</v>
      </c>
      <c r="L29" s="184">
        <v>4</v>
      </c>
      <c r="M29" s="184">
        <v>0</v>
      </c>
      <c r="N29" s="121">
        <f t="shared" si="8"/>
        <v>29</v>
      </c>
      <c r="O29" s="58"/>
      <c r="P29" s="58"/>
    </row>
    <row r="30" spans="1:16" ht="13.5" customHeight="1" x14ac:dyDescent="0.15">
      <c r="A30" s="355"/>
      <c r="B30" s="357"/>
      <c r="C30" s="122" t="s">
        <v>27</v>
      </c>
      <c r="D30" s="122">
        <f t="shared" ref="D30:M30" si="10">SUM(D28,D29)</f>
        <v>0</v>
      </c>
      <c r="E30" s="122">
        <f t="shared" si="10"/>
        <v>0</v>
      </c>
      <c r="F30" s="122">
        <f t="shared" si="10"/>
        <v>10</v>
      </c>
      <c r="G30" s="122">
        <f t="shared" si="10"/>
        <v>18</v>
      </c>
      <c r="H30" s="122">
        <f t="shared" si="10"/>
        <v>0</v>
      </c>
      <c r="I30" s="122">
        <f t="shared" si="10"/>
        <v>1</v>
      </c>
      <c r="J30" s="122">
        <f t="shared" si="10"/>
        <v>0</v>
      </c>
      <c r="K30" s="122">
        <f t="shared" si="10"/>
        <v>0</v>
      </c>
      <c r="L30" s="122">
        <f t="shared" si="10"/>
        <v>5</v>
      </c>
      <c r="M30" s="122">
        <f t="shared" si="10"/>
        <v>0</v>
      </c>
      <c r="N30" s="123">
        <f t="shared" si="8"/>
        <v>34</v>
      </c>
      <c r="O30" s="58"/>
      <c r="P30" s="58"/>
    </row>
    <row r="31" spans="1:16" ht="13.5" customHeight="1" x14ac:dyDescent="0.15">
      <c r="A31" s="348" t="s">
        <v>396</v>
      </c>
      <c r="B31" s="351" t="s">
        <v>430</v>
      </c>
      <c r="C31" s="118" t="s">
        <v>23</v>
      </c>
      <c r="D31" s="183">
        <v>0</v>
      </c>
      <c r="E31" s="183">
        <v>0</v>
      </c>
      <c r="F31" s="183">
        <v>0</v>
      </c>
      <c r="G31" s="183">
        <v>0</v>
      </c>
      <c r="H31" s="183">
        <v>0</v>
      </c>
      <c r="I31" s="183">
        <v>0</v>
      </c>
      <c r="J31" s="126">
        <v>0</v>
      </c>
      <c r="K31" s="126">
        <v>0</v>
      </c>
      <c r="L31" s="183">
        <v>0</v>
      </c>
      <c r="M31" s="183">
        <v>0</v>
      </c>
      <c r="N31" s="119">
        <f t="shared" si="8"/>
        <v>0</v>
      </c>
      <c r="O31" s="57">
        <f>IF(OR(D31="",E31="",F31="",G31="",H31="",I31="",J31="",K31="",L31="",M31="",D32="",E32="",F32="",G32="",H32="",I32="",J32="",K32="",L32="",M32=""),1,0)</f>
        <v>0</v>
      </c>
      <c r="P31" s="58"/>
    </row>
    <row r="32" spans="1:16" ht="13.5" customHeight="1" x14ac:dyDescent="0.15">
      <c r="A32" s="349"/>
      <c r="B32" s="352" t="s">
        <v>65</v>
      </c>
      <c r="C32" s="120" t="s">
        <v>26</v>
      </c>
      <c r="D32" s="184">
        <v>0</v>
      </c>
      <c r="E32" s="184">
        <v>0</v>
      </c>
      <c r="F32" s="184">
        <v>0</v>
      </c>
      <c r="G32" s="184">
        <v>0</v>
      </c>
      <c r="H32" s="184">
        <v>0</v>
      </c>
      <c r="I32" s="184">
        <v>0</v>
      </c>
      <c r="J32" s="127">
        <v>0</v>
      </c>
      <c r="K32" s="127">
        <v>0</v>
      </c>
      <c r="L32" s="184">
        <v>0</v>
      </c>
      <c r="M32" s="184">
        <v>0</v>
      </c>
      <c r="N32" s="121">
        <f t="shared" si="8"/>
        <v>0</v>
      </c>
      <c r="O32" s="58"/>
      <c r="P32" s="58"/>
    </row>
    <row r="33" spans="1:17" ht="13.5" customHeight="1" x14ac:dyDescent="0.15">
      <c r="A33" s="355"/>
      <c r="B33" s="357"/>
      <c r="C33" s="122" t="s">
        <v>27</v>
      </c>
      <c r="D33" s="122">
        <f t="shared" ref="D33:M33" si="11">SUM(D31,D32)</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 t="shared" si="8"/>
        <v>0</v>
      </c>
      <c r="O33" s="58"/>
      <c r="P33" s="58"/>
    </row>
    <row r="34" spans="1:17" ht="13.5" customHeight="1" x14ac:dyDescent="0.15">
      <c r="A34" s="348" t="s">
        <v>397</v>
      </c>
      <c r="B34" s="351" t="s">
        <v>431</v>
      </c>
      <c r="C34" s="118" t="s">
        <v>23</v>
      </c>
      <c r="D34" s="183">
        <v>0</v>
      </c>
      <c r="E34" s="183">
        <v>0</v>
      </c>
      <c r="F34" s="183">
        <v>0</v>
      </c>
      <c r="G34" s="183">
        <v>0</v>
      </c>
      <c r="H34" s="183">
        <v>0</v>
      </c>
      <c r="I34" s="183">
        <v>0</v>
      </c>
      <c r="J34" s="126">
        <v>0</v>
      </c>
      <c r="K34" s="126">
        <v>0</v>
      </c>
      <c r="L34" s="183">
        <v>0</v>
      </c>
      <c r="M34" s="183">
        <v>0</v>
      </c>
      <c r="N34" s="119">
        <f t="shared" si="8"/>
        <v>0</v>
      </c>
      <c r="O34" s="57">
        <f>IF(OR(D34="",E34="",F34="",G34="",H34="",I34="",J34="",K34="",L34="",M34="",D35="",E35="",F35="",G35="",H35="",I35="",J35="",K35="",L35="",M35=""),1,0)</f>
        <v>0</v>
      </c>
      <c r="P34" s="58"/>
    </row>
    <row r="35" spans="1:17" ht="13.5" customHeight="1" x14ac:dyDescent="0.15">
      <c r="A35" s="349"/>
      <c r="B35" s="352" t="s">
        <v>66</v>
      </c>
      <c r="C35" s="120" t="s">
        <v>26</v>
      </c>
      <c r="D35" s="184">
        <v>0</v>
      </c>
      <c r="E35" s="184">
        <v>0</v>
      </c>
      <c r="F35" s="184">
        <v>0</v>
      </c>
      <c r="G35" s="184">
        <v>0</v>
      </c>
      <c r="H35" s="184">
        <v>0</v>
      </c>
      <c r="I35" s="184">
        <v>0</v>
      </c>
      <c r="J35" s="127">
        <v>0</v>
      </c>
      <c r="K35" s="127">
        <v>0</v>
      </c>
      <c r="L35" s="184">
        <v>0</v>
      </c>
      <c r="M35" s="184">
        <v>0</v>
      </c>
      <c r="N35" s="121">
        <f t="shared" si="8"/>
        <v>0</v>
      </c>
      <c r="O35" s="58"/>
      <c r="P35" s="58"/>
    </row>
    <row r="36" spans="1:17" ht="13.5" customHeight="1" x14ac:dyDescent="0.15">
      <c r="A36" s="355"/>
      <c r="B36" s="357"/>
      <c r="C36" s="122" t="s">
        <v>27</v>
      </c>
      <c r="D36" s="122">
        <f t="shared" ref="D36:M36" si="12">SUM(D34,D35)</f>
        <v>0</v>
      </c>
      <c r="E36" s="122">
        <f t="shared" si="12"/>
        <v>0</v>
      </c>
      <c r="F36" s="122">
        <f t="shared" si="12"/>
        <v>0</v>
      </c>
      <c r="G36" s="122">
        <f t="shared" si="12"/>
        <v>0</v>
      </c>
      <c r="H36" s="122">
        <f t="shared" si="12"/>
        <v>0</v>
      </c>
      <c r="I36" s="122">
        <f t="shared" si="12"/>
        <v>0</v>
      </c>
      <c r="J36" s="122">
        <f t="shared" si="12"/>
        <v>0</v>
      </c>
      <c r="K36" s="122">
        <f t="shared" si="12"/>
        <v>0</v>
      </c>
      <c r="L36" s="122">
        <f t="shared" si="12"/>
        <v>0</v>
      </c>
      <c r="M36" s="122">
        <f t="shared" si="12"/>
        <v>0</v>
      </c>
      <c r="N36" s="123">
        <f t="shared" si="8"/>
        <v>0</v>
      </c>
      <c r="O36" s="58"/>
      <c r="P36" s="58"/>
    </row>
    <row r="37" spans="1:17" ht="13.5" customHeight="1" x14ac:dyDescent="0.15">
      <c r="A37" s="348" t="s">
        <v>398</v>
      </c>
      <c r="B37" s="351" t="s">
        <v>67</v>
      </c>
      <c r="C37" s="118" t="s">
        <v>23</v>
      </c>
      <c r="D37" s="183">
        <v>0</v>
      </c>
      <c r="E37" s="183">
        <v>0</v>
      </c>
      <c r="F37" s="183">
        <v>0</v>
      </c>
      <c r="G37" s="183">
        <v>0</v>
      </c>
      <c r="H37" s="183">
        <v>0</v>
      </c>
      <c r="I37" s="183">
        <v>0</v>
      </c>
      <c r="J37" s="126">
        <v>0</v>
      </c>
      <c r="K37" s="126">
        <v>0</v>
      </c>
      <c r="L37" s="183">
        <v>0</v>
      </c>
      <c r="M37" s="183">
        <v>0</v>
      </c>
      <c r="N37" s="119">
        <f t="shared" si="8"/>
        <v>0</v>
      </c>
      <c r="O37" s="57">
        <f>IF(OR(D37="",E37="",F37="",G37="",H37="",I37="",J37="",K37="",L37="",M37="",D38="",E38="",F38="",G38="",H38="",I38="",J38="",K38="",L38="",M38=""),1,0)</f>
        <v>0</v>
      </c>
      <c r="P37" s="58"/>
    </row>
    <row r="38" spans="1:17" ht="13.5" customHeight="1" x14ac:dyDescent="0.15">
      <c r="A38" s="349"/>
      <c r="B38" s="352"/>
      <c r="C38" s="120" t="s">
        <v>26</v>
      </c>
      <c r="D38" s="184">
        <v>0</v>
      </c>
      <c r="E38" s="184">
        <v>0</v>
      </c>
      <c r="F38" s="184">
        <v>0</v>
      </c>
      <c r="G38" s="184">
        <v>0</v>
      </c>
      <c r="H38" s="184">
        <v>0</v>
      </c>
      <c r="I38" s="184">
        <v>0</v>
      </c>
      <c r="J38" s="127">
        <v>0</v>
      </c>
      <c r="K38" s="127">
        <v>0</v>
      </c>
      <c r="L38" s="184">
        <v>0</v>
      </c>
      <c r="M38" s="184">
        <v>0</v>
      </c>
      <c r="N38" s="121">
        <f t="shared" si="8"/>
        <v>0</v>
      </c>
      <c r="O38" s="58"/>
      <c r="P38" s="58"/>
    </row>
    <row r="39" spans="1:17" ht="13.5" customHeight="1" x14ac:dyDescent="0.15">
      <c r="A39" s="355"/>
      <c r="B39" s="357"/>
      <c r="C39" s="122" t="s">
        <v>27</v>
      </c>
      <c r="D39" s="122">
        <f t="shared" ref="D39:M39" si="13">SUM(D37,D38)</f>
        <v>0</v>
      </c>
      <c r="E39" s="122">
        <f t="shared" si="13"/>
        <v>0</v>
      </c>
      <c r="F39" s="122">
        <f t="shared" si="13"/>
        <v>0</v>
      </c>
      <c r="G39" s="122">
        <f t="shared" si="13"/>
        <v>0</v>
      </c>
      <c r="H39" s="122">
        <f t="shared" si="13"/>
        <v>0</v>
      </c>
      <c r="I39" s="122">
        <f t="shared" si="13"/>
        <v>0</v>
      </c>
      <c r="J39" s="122">
        <f t="shared" si="13"/>
        <v>0</v>
      </c>
      <c r="K39" s="122">
        <f t="shared" si="13"/>
        <v>0</v>
      </c>
      <c r="L39" s="122">
        <f t="shared" si="13"/>
        <v>0</v>
      </c>
      <c r="M39" s="122">
        <f t="shared" si="13"/>
        <v>0</v>
      </c>
      <c r="N39" s="123">
        <f t="shared" si="8"/>
        <v>0</v>
      </c>
      <c r="O39" s="58"/>
      <c r="P39" s="58"/>
    </row>
    <row r="40" spans="1:17" ht="13.5" customHeight="1" x14ac:dyDescent="0.15">
      <c r="A40" s="348" t="s">
        <v>399</v>
      </c>
      <c r="B40" s="351" t="s">
        <v>68</v>
      </c>
      <c r="C40" s="118" t="s">
        <v>23</v>
      </c>
      <c r="D40" s="183">
        <v>0</v>
      </c>
      <c r="E40" s="183">
        <v>0</v>
      </c>
      <c r="F40" s="183">
        <v>0</v>
      </c>
      <c r="G40" s="183">
        <v>3</v>
      </c>
      <c r="H40" s="183">
        <v>0</v>
      </c>
      <c r="I40" s="183">
        <v>0</v>
      </c>
      <c r="J40" s="126">
        <v>0</v>
      </c>
      <c r="K40" s="126">
        <v>0</v>
      </c>
      <c r="L40" s="183">
        <v>12</v>
      </c>
      <c r="M40" s="183">
        <v>0</v>
      </c>
      <c r="N40" s="119">
        <f t="shared" si="8"/>
        <v>15</v>
      </c>
      <c r="O40" s="57">
        <f>IF(OR(D40="",E40="",F40="",G40="",H40="",I40="",J40="",K40="",L40="",M40="",D41="",E41="",F41="",G41="",H41="",I41="",J41="",K41="",L41="",M41=""),1,0)</f>
        <v>0</v>
      </c>
      <c r="P40" s="58"/>
    </row>
    <row r="41" spans="1:17" ht="13.5" customHeight="1" x14ac:dyDescent="0.15">
      <c r="A41" s="349"/>
      <c r="B41" s="352"/>
      <c r="C41" s="120" t="s">
        <v>26</v>
      </c>
      <c r="D41" s="184">
        <v>0</v>
      </c>
      <c r="E41" s="184">
        <v>0</v>
      </c>
      <c r="F41" s="184">
        <v>3</v>
      </c>
      <c r="G41" s="184">
        <v>1</v>
      </c>
      <c r="H41" s="184">
        <v>0</v>
      </c>
      <c r="I41" s="184">
        <v>0</v>
      </c>
      <c r="J41" s="127">
        <v>0</v>
      </c>
      <c r="K41" s="127">
        <v>0</v>
      </c>
      <c r="L41" s="184">
        <v>4</v>
      </c>
      <c r="M41" s="184">
        <v>0</v>
      </c>
      <c r="N41" s="121">
        <f t="shared" si="8"/>
        <v>8</v>
      </c>
      <c r="O41" s="58"/>
      <c r="P41" s="58"/>
    </row>
    <row r="42" spans="1:17" ht="13.5" customHeight="1" x14ac:dyDescent="0.15">
      <c r="A42" s="355"/>
      <c r="B42" s="357"/>
      <c r="C42" s="122" t="s">
        <v>27</v>
      </c>
      <c r="D42" s="122">
        <f t="shared" ref="D42:M42" si="14">SUM(D40,D41)</f>
        <v>0</v>
      </c>
      <c r="E42" s="122">
        <f t="shared" si="14"/>
        <v>0</v>
      </c>
      <c r="F42" s="122">
        <f t="shared" si="14"/>
        <v>3</v>
      </c>
      <c r="G42" s="122">
        <f t="shared" si="14"/>
        <v>4</v>
      </c>
      <c r="H42" s="122">
        <f t="shared" si="14"/>
        <v>0</v>
      </c>
      <c r="I42" s="122">
        <f t="shared" si="14"/>
        <v>0</v>
      </c>
      <c r="J42" s="122">
        <f t="shared" si="14"/>
        <v>0</v>
      </c>
      <c r="K42" s="122">
        <f t="shared" si="14"/>
        <v>0</v>
      </c>
      <c r="L42" s="122">
        <f t="shared" si="14"/>
        <v>16</v>
      </c>
      <c r="M42" s="122">
        <f t="shared" si="14"/>
        <v>0</v>
      </c>
      <c r="N42" s="123">
        <f t="shared" si="8"/>
        <v>23</v>
      </c>
      <c r="O42" s="58"/>
      <c r="P42" s="58"/>
    </row>
    <row r="43" spans="1:17" ht="13.5" customHeight="1" x14ac:dyDescent="0.15">
      <c r="A43" s="348" t="s">
        <v>400</v>
      </c>
      <c r="B43" s="351" t="s">
        <v>22</v>
      </c>
      <c r="C43" s="126" t="s">
        <v>23</v>
      </c>
      <c r="D43" s="126">
        <f>SUM(D4+D7+D10+D13+D16+D19+D22+D25+D28+D31+D34+D37+D40)</f>
        <v>0</v>
      </c>
      <c r="E43" s="126">
        <f t="shared" ref="E43:M43" si="15">SUM(E4+E7+E10+E13+E16+E19+E22+E25+E28+E31+E34+E37+E40)</f>
        <v>0</v>
      </c>
      <c r="F43" s="126">
        <f t="shared" si="15"/>
        <v>0</v>
      </c>
      <c r="G43" s="126">
        <f t="shared" si="15"/>
        <v>178</v>
      </c>
      <c r="H43" s="126">
        <f t="shared" si="15"/>
        <v>0</v>
      </c>
      <c r="I43" s="126">
        <f t="shared" si="15"/>
        <v>15</v>
      </c>
      <c r="J43" s="126">
        <v>0</v>
      </c>
      <c r="K43" s="126">
        <v>0</v>
      </c>
      <c r="L43" s="126">
        <f t="shared" si="15"/>
        <v>64</v>
      </c>
      <c r="M43" s="126">
        <f t="shared" si="15"/>
        <v>0</v>
      </c>
      <c r="N43" s="119">
        <f>SUM(D43:M43)</f>
        <v>257</v>
      </c>
      <c r="O43" s="57"/>
      <c r="P43" s="58"/>
    </row>
    <row r="44" spans="1:17" ht="13.5" customHeight="1" x14ac:dyDescent="0.15">
      <c r="A44" s="349"/>
      <c r="B44" s="352"/>
      <c r="C44" s="127" t="s">
        <v>26</v>
      </c>
      <c r="D44" s="127">
        <f>SUM(D5+D8+D11+D14+D17+D20+D23+D26+D29+D32+D35+D38+D41)</f>
        <v>0</v>
      </c>
      <c r="E44" s="127">
        <f t="shared" ref="E44:L44" si="16">SUM(E5+E8+E11+E14+E17+E20+E23+E26+E29+E32+E35+E38+E41)</f>
        <v>0</v>
      </c>
      <c r="F44" s="127">
        <f t="shared" si="16"/>
        <v>61</v>
      </c>
      <c r="G44" s="127">
        <f t="shared" si="16"/>
        <v>708</v>
      </c>
      <c r="H44" s="127">
        <f t="shared" si="16"/>
        <v>0</v>
      </c>
      <c r="I44" s="127">
        <f t="shared" si="16"/>
        <v>0</v>
      </c>
      <c r="J44" s="127">
        <v>0</v>
      </c>
      <c r="K44" s="127">
        <v>0</v>
      </c>
      <c r="L44" s="127">
        <f t="shared" si="16"/>
        <v>279</v>
      </c>
      <c r="M44" s="127">
        <f>SUM(M5+M8+M11+M14+M17+M20+M23+M26+M29+M32+M35+M38+M41)</f>
        <v>0</v>
      </c>
      <c r="N44" s="121">
        <f>SUM(D44:M44)</f>
        <v>1048</v>
      </c>
      <c r="O44" s="58"/>
      <c r="P44" s="58"/>
    </row>
    <row r="45" spans="1:17" ht="13.5" customHeight="1" thickBot="1" x14ac:dyDescent="0.2">
      <c r="A45" s="350"/>
      <c r="B45" s="353"/>
      <c r="C45" s="124" t="s">
        <v>27</v>
      </c>
      <c r="D45" s="124">
        <f>SUM(D43,D44)</f>
        <v>0</v>
      </c>
      <c r="E45" s="124">
        <f t="shared" ref="E45:L45" si="17">SUM(E43,E44)</f>
        <v>0</v>
      </c>
      <c r="F45" s="124">
        <f t="shared" si="17"/>
        <v>61</v>
      </c>
      <c r="G45" s="124">
        <f t="shared" si="17"/>
        <v>886</v>
      </c>
      <c r="H45" s="124">
        <f t="shared" si="17"/>
        <v>0</v>
      </c>
      <c r="I45" s="124">
        <f t="shared" si="17"/>
        <v>15</v>
      </c>
      <c r="J45" s="124">
        <f t="shared" si="17"/>
        <v>0</v>
      </c>
      <c r="K45" s="124">
        <f t="shared" si="17"/>
        <v>0</v>
      </c>
      <c r="L45" s="124">
        <f t="shared" si="17"/>
        <v>343</v>
      </c>
      <c r="M45" s="124">
        <f>SUM(M43,M44)</f>
        <v>0</v>
      </c>
      <c r="N45" s="125">
        <f>SUM(D45:M45)</f>
        <v>1305</v>
      </c>
      <c r="O45" s="58"/>
      <c r="P45" s="58"/>
    </row>
    <row r="46" spans="1:17" x14ac:dyDescent="0.15">
      <c r="D46" s="83" t="str">
        <f>IF(AND('Recursos Humanos'!D4=0,D43&lt;&gt;0),"ERROH",IF(AND('Recursos Humanos'!D5=0,D44&lt;&gt;0),"ERROM","OK"))</f>
        <v>OK</v>
      </c>
      <c r="E46" s="83" t="str">
        <f>IF(AND('Recursos Humanos'!E4=0,E43&lt;&gt;0),"ERROH",IF(AND('Recursos Humanos'!E5=0,E44&lt;&gt;0),"ERROM","OK"))</f>
        <v>OK</v>
      </c>
      <c r="F46" s="83" t="str">
        <f>IF(AND('Recursos Humanos'!F4=0,F43&lt;&gt;0),"ERROH",IF(AND('Recursos Humanos'!F5=0,F44&lt;&gt;0),"ERROM","OK"))</f>
        <v>OK</v>
      </c>
      <c r="G46" s="83" t="str">
        <f>IF(AND('Recursos Humanos'!G4=0,G43&lt;&gt;0),"ERROH",IF(AND('Recursos Humanos'!G5=0,G44&lt;&gt;0),"ERROM","OK"))</f>
        <v>OK</v>
      </c>
      <c r="H46" s="83" t="str">
        <f>IF(AND('Recursos Humanos'!H4=0,H43&lt;&gt;0),"ERROH",IF(AND('Recursos Humanos'!H5=0,H44&lt;&gt;0),"ERROM","OK"))</f>
        <v>OK</v>
      </c>
      <c r="I46" s="83" t="str">
        <f>IF(AND('Recursos Humanos'!I4=0,I43&lt;&gt;0),"ERROH",IF(AND('Recursos Humanos'!I5=0,I44&lt;&gt;0),"ERROM","OK"))</f>
        <v>OK</v>
      </c>
      <c r="J46" s="83" t="str">
        <f>IF(AND('Recursos Humanos'!J4=0,J43&lt;&gt;0),"ERROH",IF(AND('Recursos Humanos'!J5=0,J44&lt;&gt;0),"ERROM","OK"))</f>
        <v>OK</v>
      </c>
      <c r="K46" s="83" t="str">
        <f>IF(AND('Recursos Humanos'!K4=0,K43&lt;&gt;0),"ERROH",IF(AND('Recursos Humanos'!K5=0,K44&lt;&gt;0),"ERROM","OK"))</f>
        <v>OK</v>
      </c>
      <c r="L46" s="83" t="str">
        <f>IF(AND('Recursos Humanos'!L4=0,L43&lt;&gt;0),"ERROH",IF(AND('Recursos Humanos'!L5=0,L44&lt;&gt;0),"ERROM","OK"))</f>
        <v>OK</v>
      </c>
      <c r="M46" s="83" t="str">
        <f>IF(AND('Recursos Humanos'!M4=0,M43&lt;&gt;0),"ERROH",IF(AND('Recursos Humanos'!M5=0,M44&lt;&gt;0),"ERROM","OK"))</f>
        <v>OK</v>
      </c>
      <c r="N46" s="83" t="str">
        <f>IF(AND('Recursos Humanos'!N4=0,N43&lt;&gt;0),"ERROH",IF(AND('Recursos Humanos'!N5=0,N44&lt;&gt;0),"ERROM","OK"))</f>
        <v>OK</v>
      </c>
    </row>
    <row r="47" spans="1:17" ht="13.5" customHeight="1" thickBot="1" x14ac:dyDescent="0.2">
      <c r="A47" s="62" t="s">
        <v>16</v>
      </c>
      <c r="B47" s="62"/>
      <c r="C47" s="134"/>
      <c r="D47" s="134"/>
      <c r="E47" s="134"/>
      <c r="F47" s="134"/>
      <c r="G47" s="134"/>
      <c r="H47" s="134"/>
      <c r="I47" s="134"/>
      <c r="J47" s="134"/>
      <c r="K47" s="134"/>
      <c r="L47" s="134"/>
      <c r="M47" s="63"/>
      <c r="N47" s="67"/>
      <c r="O47" s="58"/>
      <c r="P47" s="79"/>
      <c r="Q47" s="58"/>
    </row>
    <row r="48" spans="1:17" ht="13.5" customHeight="1" thickBot="1" x14ac:dyDescent="0.2">
      <c r="A48" s="389" t="s">
        <v>706</v>
      </c>
      <c r="B48" s="390"/>
      <c r="C48" s="390"/>
      <c r="D48" s="390"/>
      <c r="E48" s="390"/>
      <c r="F48" s="390"/>
      <c r="G48" s="390"/>
      <c r="H48" s="390"/>
      <c r="I48" s="390"/>
      <c r="J48" s="390"/>
      <c r="K48" s="390"/>
      <c r="L48" s="390"/>
      <c r="M48" s="390"/>
      <c r="N48" s="391"/>
      <c r="O48" s="83" t="str">
        <f>IF(AND(N42&lt;&gt;0,A48=""),"ERRO","OK")</f>
        <v>OK</v>
      </c>
      <c r="P48" s="79"/>
      <c r="Q48" s="58"/>
    </row>
    <row r="49" spans="1:28" s="65" customFormat="1" ht="13.5" customHeight="1" x14ac:dyDescent="0.15">
      <c r="A49" s="62" t="s">
        <v>410</v>
      </c>
      <c r="B49" s="63"/>
      <c r="C49" s="64"/>
      <c r="G49" s="66"/>
      <c r="H49" s="66"/>
      <c r="I49" s="66"/>
      <c r="J49" s="66"/>
      <c r="K49" s="66"/>
      <c r="N49" s="67"/>
      <c r="P49" s="68"/>
      <c r="Q49" s="68"/>
      <c r="R49" s="68"/>
      <c r="S49" s="68"/>
      <c r="T49" s="68"/>
      <c r="U49" s="68"/>
      <c r="V49" s="68"/>
      <c r="W49" s="68"/>
      <c r="X49" s="68"/>
      <c r="Y49" s="68"/>
      <c r="Z49" s="69"/>
      <c r="AA49" s="69"/>
      <c r="AB49" s="69"/>
    </row>
    <row r="50" spans="1:28" s="65" customFormat="1" ht="19.5" customHeight="1" x14ac:dyDescent="0.15">
      <c r="A50" s="363" t="s">
        <v>597</v>
      </c>
      <c r="B50" s="363"/>
      <c r="C50" s="363"/>
      <c r="D50" s="363"/>
      <c r="E50" s="363"/>
      <c r="F50" s="363"/>
      <c r="G50" s="363"/>
      <c r="H50" s="363"/>
      <c r="I50" s="363"/>
      <c r="J50" s="363"/>
      <c r="K50" s="363"/>
      <c r="L50" s="363"/>
      <c r="M50" s="363"/>
      <c r="N50" s="363"/>
      <c r="O50" s="71"/>
      <c r="P50" s="71"/>
      <c r="Q50" s="72"/>
      <c r="R50" s="68"/>
      <c r="S50" s="68"/>
      <c r="T50" s="68"/>
      <c r="U50" s="68"/>
      <c r="V50" s="68"/>
      <c r="W50" s="68"/>
      <c r="X50" s="68"/>
      <c r="Y50" s="68"/>
      <c r="Z50" s="69"/>
      <c r="AA50" s="69"/>
      <c r="AB50" s="69"/>
    </row>
    <row r="51" spans="1:28" ht="13.5" customHeight="1" x14ac:dyDescent="0.15">
      <c r="O51" s="73"/>
      <c r="P51" s="73"/>
      <c r="Q51" s="73"/>
    </row>
    <row r="52" spans="1:28" ht="13.5" customHeight="1" thickBot="1" x14ac:dyDescent="0.2">
      <c r="A52" s="62" t="s">
        <v>509</v>
      </c>
      <c r="B52" s="63"/>
      <c r="C52" s="64"/>
      <c r="D52" s="65"/>
      <c r="E52" s="65"/>
      <c r="F52" s="65"/>
      <c r="G52" s="65"/>
      <c r="H52" s="65"/>
      <c r="I52" s="65"/>
      <c r="J52" s="65"/>
      <c r="K52" s="65"/>
      <c r="L52" s="65"/>
      <c r="M52" s="65"/>
      <c r="N52" s="67"/>
      <c r="O52" s="73"/>
      <c r="P52" s="73"/>
      <c r="Q52" s="73"/>
    </row>
    <row r="53" spans="1:28" ht="61.5" customHeight="1" thickBot="1" x14ac:dyDescent="0.2">
      <c r="A53" s="360"/>
      <c r="B53" s="361"/>
      <c r="C53" s="361"/>
      <c r="D53" s="361"/>
      <c r="E53" s="361"/>
      <c r="F53" s="361"/>
      <c r="G53" s="361"/>
      <c r="H53" s="361"/>
      <c r="I53" s="361"/>
      <c r="J53" s="361"/>
      <c r="K53" s="361"/>
      <c r="L53" s="361"/>
      <c r="M53" s="361"/>
      <c r="N53" s="362"/>
      <c r="O53" s="73"/>
      <c r="P53" s="73"/>
      <c r="Q53" s="73"/>
    </row>
  </sheetData>
  <sheetProtection password="CA17" sheet="1" objects="1" scenarios="1" formatCells="0"/>
  <mergeCells count="32">
    <mergeCell ref="A50:N50"/>
    <mergeCell ref="A53:N53"/>
    <mergeCell ref="A48:N48"/>
    <mergeCell ref="B10:B12"/>
    <mergeCell ref="A13:A15"/>
    <mergeCell ref="B13:B15"/>
    <mergeCell ref="A10:A12"/>
    <mergeCell ref="A22:A24"/>
    <mergeCell ref="B22:B24"/>
    <mergeCell ref="A16:A18"/>
    <mergeCell ref="B16:B18"/>
    <mergeCell ref="A19:A21"/>
    <mergeCell ref="B19:B21"/>
    <mergeCell ref="B43:B45"/>
    <mergeCell ref="A37:A39"/>
    <mergeCell ref="B37:B39"/>
    <mergeCell ref="B3:C3"/>
    <mergeCell ref="A4:A6"/>
    <mergeCell ref="B4:B6"/>
    <mergeCell ref="A7:A9"/>
    <mergeCell ref="B7:B9"/>
    <mergeCell ref="A43:A45"/>
    <mergeCell ref="A31:A33"/>
    <mergeCell ref="B31:B33"/>
    <mergeCell ref="A34:A36"/>
    <mergeCell ref="B34:B36"/>
    <mergeCell ref="A25:A27"/>
    <mergeCell ref="B25:B27"/>
    <mergeCell ref="A28:A30"/>
    <mergeCell ref="B28:B30"/>
    <mergeCell ref="A40:A42"/>
    <mergeCell ref="B40:B42"/>
  </mergeCells>
  <phoneticPr fontId="0" type="noConversion"/>
  <hyperlinks>
    <hyperlink ref="A2" location="Validação!A1" display="Ver validação"/>
  </hyperlinks>
  <printOptions horizontalCentered="1"/>
  <pageMargins left="0.15748031496062992" right="0.15748031496062992" top="0.35433070866141736" bottom="0.27559055118110237" header="0.27559055118110237" footer="0.27559055118110237"/>
  <pageSetup orientation="landscape" horizontalDpi="300" verticalDpi="300" r:id="rId1"/>
  <headerFooter alignWithMargins="0">
    <oddHeader>&amp;R&amp;"Verdana,Normal"&amp;7 14</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enableFormatConditionsCalculation="0">
    <tabColor theme="3" tint="-0.499984740745262"/>
    <pageSetUpPr autoPageBreaks="0"/>
  </sheetPr>
  <dimension ref="A1:AB16"/>
  <sheetViews>
    <sheetView showGridLines="0" showRowColHeaders="0" zoomScaleNormal="100" workbookViewId="0">
      <selection activeCell="M8" sqref="M8"/>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IF(Validação!E51="Preenchido","","Mensagem: " &amp; Validação!E51 &amp; "! " &amp; Validação!E52)</f>
        <v/>
      </c>
      <c r="B2" s="235"/>
      <c r="C2" s="235"/>
      <c r="D2" s="235"/>
      <c r="E2" s="235"/>
      <c r="F2" s="235"/>
      <c r="G2" s="13"/>
      <c r="H2" s="13"/>
      <c r="I2" s="13"/>
      <c r="J2" s="13"/>
      <c r="K2" s="13"/>
      <c r="M2" s="13"/>
      <c r="P2" s="237"/>
      <c r="Q2" s="238"/>
    </row>
    <row r="3" spans="1:28" ht="87" customHeight="1" x14ac:dyDescent="0.15">
      <c r="A3" s="75" t="s">
        <v>143</v>
      </c>
      <c r="B3" s="387" t="s">
        <v>561</v>
      </c>
      <c r="C3" s="388"/>
      <c r="D3" s="76" t="s">
        <v>21</v>
      </c>
      <c r="E3" s="2" t="s">
        <v>406</v>
      </c>
      <c r="F3" s="76" t="s">
        <v>407</v>
      </c>
      <c r="G3" s="76" t="s">
        <v>408</v>
      </c>
      <c r="H3" s="76" t="s">
        <v>409</v>
      </c>
      <c r="I3" s="76" t="s">
        <v>354</v>
      </c>
      <c r="J3" s="76" t="s">
        <v>416</v>
      </c>
      <c r="K3" s="76" t="s">
        <v>417</v>
      </c>
      <c r="L3" s="76" t="s">
        <v>415</v>
      </c>
      <c r="M3" s="76" t="s">
        <v>33</v>
      </c>
      <c r="N3" s="77" t="s">
        <v>22</v>
      </c>
    </row>
    <row r="4" spans="1:28" ht="13.5" customHeight="1" x14ac:dyDescent="0.15">
      <c r="A4" s="348" t="s">
        <v>144</v>
      </c>
      <c r="B4" s="351" t="s">
        <v>562</v>
      </c>
      <c r="C4" s="118" t="s">
        <v>23</v>
      </c>
      <c r="D4" s="211">
        <v>0</v>
      </c>
      <c r="E4" s="211">
        <v>0</v>
      </c>
      <c r="F4" s="211">
        <v>0</v>
      </c>
      <c r="G4" s="211">
        <v>0</v>
      </c>
      <c r="H4" s="211">
        <v>0</v>
      </c>
      <c r="I4" s="211">
        <v>0</v>
      </c>
      <c r="J4" s="202">
        <v>0</v>
      </c>
      <c r="K4" s="202">
        <v>0</v>
      </c>
      <c r="L4" s="211">
        <v>0</v>
      </c>
      <c r="M4" s="211">
        <v>0</v>
      </c>
      <c r="N4" s="203">
        <f t="shared" ref="N4:N9" si="0">SUM(D4:M4)</f>
        <v>0</v>
      </c>
      <c r="O4" s="57">
        <f>IF(OR(D4="",E4="",F4="",G4="",H4="",I4="",J4="",K4="",L4="",M4="",D5="",E5="",F5="",G5="",H5="",I5="",J5="",K5="",L5="",M5=""),1,0)</f>
        <v>0</v>
      </c>
      <c r="P4" s="57">
        <f>SUM(O4,O7)</f>
        <v>0</v>
      </c>
    </row>
    <row r="5" spans="1:28" ht="13.5" customHeight="1" x14ac:dyDescent="0.15">
      <c r="A5" s="349"/>
      <c r="B5" s="352"/>
      <c r="C5" s="120" t="s">
        <v>26</v>
      </c>
      <c r="D5" s="213">
        <v>0</v>
      </c>
      <c r="E5" s="213">
        <v>0</v>
      </c>
      <c r="F5" s="213">
        <v>0</v>
      </c>
      <c r="G5" s="213">
        <v>0</v>
      </c>
      <c r="H5" s="213">
        <v>0</v>
      </c>
      <c r="I5" s="213">
        <v>0</v>
      </c>
      <c r="J5" s="204">
        <v>0</v>
      </c>
      <c r="K5" s="204">
        <v>0</v>
      </c>
      <c r="L5" s="213">
        <v>0</v>
      </c>
      <c r="M5" s="213">
        <v>0</v>
      </c>
      <c r="N5" s="205">
        <f t="shared" si="0"/>
        <v>0</v>
      </c>
      <c r="O5" s="58"/>
      <c r="P5" s="58"/>
    </row>
    <row r="6" spans="1:28" ht="13.5" customHeight="1" x14ac:dyDescent="0.15">
      <c r="A6" s="355"/>
      <c r="B6" s="357"/>
      <c r="C6" s="122" t="s">
        <v>27</v>
      </c>
      <c r="D6" s="206">
        <f>SUM(D4,D5)</f>
        <v>0</v>
      </c>
      <c r="E6" s="206">
        <f t="shared" ref="E6:M6" si="1">SUM(E4,E5)</f>
        <v>0</v>
      </c>
      <c r="F6" s="206">
        <f t="shared" si="1"/>
        <v>0</v>
      </c>
      <c r="G6" s="206">
        <f t="shared" si="1"/>
        <v>0</v>
      </c>
      <c r="H6" s="206">
        <f t="shared" si="1"/>
        <v>0</v>
      </c>
      <c r="I6" s="206">
        <f t="shared" si="1"/>
        <v>0</v>
      </c>
      <c r="J6" s="206">
        <f t="shared" si="1"/>
        <v>0</v>
      </c>
      <c r="K6" s="206">
        <f t="shared" si="1"/>
        <v>0</v>
      </c>
      <c r="L6" s="206">
        <f t="shared" si="1"/>
        <v>0</v>
      </c>
      <c r="M6" s="206">
        <f t="shared" si="1"/>
        <v>0</v>
      </c>
      <c r="N6" s="207">
        <f t="shared" si="0"/>
        <v>0</v>
      </c>
      <c r="O6" s="58"/>
      <c r="P6" s="58"/>
    </row>
    <row r="7" spans="1:28" ht="13.5" customHeight="1" x14ac:dyDescent="0.15">
      <c r="A7" s="348" t="s">
        <v>146</v>
      </c>
      <c r="B7" s="351" t="s">
        <v>343</v>
      </c>
      <c r="C7" s="118" t="s">
        <v>23</v>
      </c>
      <c r="D7" s="211">
        <v>0</v>
      </c>
      <c r="E7" s="211">
        <v>0</v>
      </c>
      <c r="F7" s="211">
        <v>0</v>
      </c>
      <c r="G7" s="211">
        <v>0</v>
      </c>
      <c r="H7" s="211">
        <v>0</v>
      </c>
      <c r="I7" s="211">
        <v>0</v>
      </c>
      <c r="J7" s="202">
        <v>0</v>
      </c>
      <c r="K7" s="202">
        <v>0</v>
      </c>
      <c r="L7" s="211">
        <v>0</v>
      </c>
      <c r="M7" s="211">
        <v>0</v>
      </c>
      <c r="N7" s="203">
        <f t="shared" si="0"/>
        <v>0</v>
      </c>
      <c r="O7" s="57">
        <f>IF(OR(D7="",E7="",F7="",G7="",H7="",I7="",J7="",K7="",L7="",M7="",D8="",E8="",F8="",G8="",H8="",I8="",J8="",K8="",L8="",M8=""),1,0)</f>
        <v>0</v>
      </c>
      <c r="P7" s="58"/>
    </row>
    <row r="8" spans="1:28" ht="13.5" customHeight="1" x14ac:dyDescent="0.15">
      <c r="A8" s="349"/>
      <c r="B8" s="352"/>
      <c r="C8" s="120" t="s">
        <v>26</v>
      </c>
      <c r="D8" s="213">
        <v>0</v>
      </c>
      <c r="E8" s="213">
        <v>0</v>
      </c>
      <c r="F8" s="213">
        <v>0</v>
      </c>
      <c r="G8" s="213">
        <v>0</v>
      </c>
      <c r="H8" s="213">
        <v>0</v>
      </c>
      <c r="I8" s="213">
        <v>0</v>
      </c>
      <c r="J8" s="204">
        <v>0</v>
      </c>
      <c r="K8" s="204">
        <v>0</v>
      </c>
      <c r="L8" s="213">
        <v>0</v>
      </c>
      <c r="M8" s="213">
        <v>0</v>
      </c>
      <c r="N8" s="205">
        <f t="shared" si="0"/>
        <v>0</v>
      </c>
      <c r="O8" s="58"/>
      <c r="P8" s="58"/>
    </row>
    <row r="9" spans="1:28" ht="13.5" customHeight="1" thickBot="1" x14ac:dyDescent="0.2">
      <c r="A9" s="350"/>
      <c r="B9" s="353"/>
      <c r="C9" s="124" t="s">
        <v>27</v>
      </c>
      <c r="D9" s="208">
        <f t="shared" ref="D9:M9" si="2">SUM(D7,D8)</f>
        <v>0</v>
      </c>
      <c r="E9" s="208">
        <f t="shared" si="2"/>
        <v>0</v>
      </c>
      <c r="F9" s="208">
        <f t="shared" si="2"/>
        <v>0</v>
      </c>
      <c r="G9" s="208">
        <f>SUM(G7,G8)</f>
        <v>0</v>
      </c>
      <c r="H9" s="208">
        <f t="shared" si="2"/>
        <v>0</v>
      </c>
      <c r="I9" s="208">
        <f t="shared" si="2"/>
        <v>0</v>
      </c>
      <c r="J9" s="208">
        <f t="shared" si="2"/>
        <v>0</v>
      </c>
      <c r="K9" s="208">
        <f t="shared" si="2"/>
        <v>0</v>
      </c>
      <c r="L9" s="208">
        <f t="shared" si="2"/>
        <v>0</v>
      </c>
      <c r="M9" s="208">
        <f t="shared" si="2"/>
        <v>0</v>
      </c>
      <c r="N9" s="209">
        <f t="shared" si="0"/>
        <v>0</v>
      </c>
    </row>
    <row r="11" spans="1:28" s="65" customFormat="1" ht="13.5" customHeight="1" x14ac:dyDescent="0.15">
      <c r="A11" s="62" t="s">
        <v>410</v>
      </c>
      <c r="B11" s="63"/>
      <c r="C11" s="64"/>
      <c r="G11" s="66"/>
      <c r="H11" s="66"/>
      <c r="I11" s="66"/>
      <c r="J11" s="66"/>
      <c r="K11" s="66"/>
      <c r="N11" s="67"/>
      <c r="P11" s="68"/>
      <c r="Q11" s="68"/>
      <c r="R11" s="68"/>
      <c r="S11" s="68"/>
      <c r="T11" s="68"/>
      <c r="U11" s="68"/>
      <c r="V11" s="68"/>
      <c r="W11" s="68"/>
      <c r="X11" s="68"/>
      <c r="Y11" s="68"/>
      <c r="Z11" s="69"/>
      <c r="AA11" s="69"/>
      <c r="AB11" s="69"/>
    </row>
    <row r="12" spans="1:28" s="65" customFormat="1" ht="19.5" customHeight="1" x14ac:dyDescent="0.15">
      <c r="A12" s="363" t="s">
        <v>598</v>
      </c>
      <c r="B12" s="363"/>
      <c r="C12" s="363"/>
      <c r="D12" s="363"/>
      <c r="E12" s="363"/>
      <c r="F12" s="363"/>
      <c r="G12" s="363"/>
      <c r="H12" s="363"/>
      <c r="I12" s="363"/>
      <c r="J12" s="363"/>
      <c r="K12" s="363"/>
      <c r="L12" s="363"/>
      <c r="M12" s="363"/>
      <c r="N12" s="363"/>
      <c r="O12" s="71"/>
      <c r="P12" s="71"/>
      <c r="Q12" s="72"/>
      <c r="R12" s="68"/>
      <c r="S12" s="68"/>
      <c r="T12" s="68"/>
      <c r="U12" s="68"/>
      <c r="V12" s="68"/>
      <c r="W12" s="68"/>
      <c r="X12" s="68"/>
      <c r="Y12" s="68"/>
      <c r="Z12" s="69"/>
      <c r="AA12" s="69"/>
      <c r="AB12" s="69"/>
    </row>
    <row r="13" spans="1:28" s="65" customFormat="1" ht="19.5" customHeight="1" x14ac:dyDescent="0.15">
      <c r="A13" s="363" t="s">
        <v>0</v>
      </c>
      <c r="B13" s="363"/>
      <c r="C13" s="363"/>
      <c r="D13" s="363"/>
      <c r="E13" s="363"/>
      <c r="F13" s="363"/>
      <c r="G13" s="363"/>
      <c r="H13" s="363"/>
      <c r="I13" s="363"/>
      <c r="J13" s="363"/>
      <c r="K13" s="363"/>
      <c r="L13" s="363"/>
      <c r="M13" s="363"/>
      <c r="N13" s="363"/>
      <c r="O13" s="71"/>
      <c r="P13" s="71"/>
      <c r="Q13" s="72"/>
      <c r="R13" s="68"/>
      <c r="S13" s="68"/>
      <c r="T13" s="68"/>
      <c r="U13" s="68"/>
      <c r="V13" s="68"/>
      <c r="W13" s="68"/>
      <c r="X13" s="68"/>
      <c r="Y13" s="68"/>
      <c r="Z13" s="69"/>
      <c r="AA13" s="69"/>
      <c r="AB13" s="69"/>
    </row>
    <row r="14" spans="1:28" ht="13.5" customHeight="1" x14ac:dyDescent="0.15">
      <c r="O14" s="73"/>
      <c r="P14" s="73"/>
      <c r="Q14" s="73"/>
    </row>
    <row r="15" spans="1:28" ht="13.5" customHeight="1" thickBot="1" x14ac:dyDescent="0.2">
      <c r="A15" s="62" t="s">
        <v>509</v>
      </c>
      <c r="B15" s="63"/>
      <c r="C15" s="64"/>
      <c r="D15" s="65"/>
      <c r="E15" s="65"/>
      <c r="F15" s="65"/>
      <c r="G15" s="65"/>
      <c r="H15" s="65"/>
      <c r="I15" s="65"/>
      <c r="J15" s="65"/>
      <c r="K15" s="65"/>
      <c r="L15" s="65"/>
      <c r="M15" s="65"/>
      <c r="N15" s="67"/>
      <c r="O15" s="73"/>
      <c r="P15" s="73"/>
      <c r="Q15" s="73"/>
    </row>
    <row r="16" spans="1:28" ht="61.5" customHeight="1" thickBot="1" x14ac:dyDescent="0.2">
      <c r="A16" s="360"/>
      <c r="B16" s="361"/>
      <c r="C16" s="361"/>
      <c r="D16" s="361"/>
      <c r="E16" s="361"/>
      <c r="F16" s="361"/>
      <c r="G16" s="361"/>
      <c r="H16" s="361"/>
      <c r="I16" s="361"/>
      <c r="J16" s="361"/>
      <c r="K16" s="361"/>
      <c r="L16" s="361"/>
      <c r="M16" s="361"/>
      <c r="N16" s="362"/>
      <c r="O16" s="73"/>
      <c r="P16" s="73"/>
      <c r="Q16" s="73"/>
    </row>
  </sheetData>
  <sheetProtection password="CA17" sheet="1" objects="1" scenarios="1" formatCells="0"/>
  <mergeCells count="8">
    <mergeCell ref="B3:C3"/>
    <mergeCell ref="A4:A6"/>
    <mergeCell ref="B4:B6"/>
    <mergeCell ref="A12:N12"/>
    <mergeCell ref="A16:N16"/>
    <mergeCell ref="A13:N13"/>
    <mergeCell ref="A7:A9"/>
    <mergeCell ref="B7:B9"/>
  </mergeCells>
  <phoneticPr fontId="0" type="noConversion"/>
  <hyperlinks>
    <hyperlink ref="A2" location="Validação!A1" display="Ver validação"/>
  </hyperlinks>
  <printOptions horizontalCentered="1"/>
  <pageMargins left="0.23622047244094491" right="0.23622047244094491" top="0.55000000000000004" bottom="0.28000000000000003" header="0.28999999999999998" footer="0"/>
  <pageSetup orientation="landscape" horizontalDpi="300" verticalDpi="300" r:id="rId1"/>
  <headerFooter alignWithMargins="0">
    <oddHeader>&amp;R&amp;"Verdana,Normal"&amp;7 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B1:N32"/>
  <sheetViews>
    <sheetView showGridLines="0" showRowColHeaders="0" topLeftCell="A4" zoomScaleNormal="100" workbookViewId="0">
      <selection activeCell="R14" sqref="R14"/>
    </sheetView>
  </sheetViews>
  <sheetFormatPr defaultRowHeight="9" x14ac:dyDescent="0.15"/>
  <cols>
    <col min="1" max="1" width="3.28515625" style="15" customWidth="1"/>
    <col min="2" max="2" width="2.5703125" style="15" customWidth="1"/>
    <col min="3" max="3" width="3.28515625" style="15" customWidth="1"/>
    <col min="4" max="13" width="8.85546875" style="15" customWidth="1"/>
    <col min="14" max="14" width="3.28515625" style="15" customWidth="1"/>
    <col min="15" max="16384" width="9.140625" style="15"/>
  </cols>
  <sheetData>
    <row r="1" spans="2:14" ht="17.25" customHeight="1" thickBot="1" x14ac:dyDescent="0.2"/>
    <row r="2" spans="2:14" ht="16.5" customHeight="1" thickBot="1" x14ac:dyDescent="0.2">
      <c r="B2" s="175"/>
      <c r="C2" s="154"/>
      <c r="D2" s="154"/>
      <c r="E2" s="154"/>
      <c r="F2" s="154"/>
      <c r="G2" s="154"/>
      <c r="H2" s="154"/>
      <c r="I2" s="154"/>
      <c r="J2" s="154"/>
      <c r="K2" s="154"/>
      <c r="L2" s="154"/>
      <c r="M2" s="154"/>
      <c r="N2" s="176"/>
    </row>
    <row r="3" spans="2:14" ht="16.5" customHeight="1" thickBot="1" x14ac:dyDescent="0.2">
      <c r="B3" s="177"/>
      <c r="C3" s="305" t="s">
        <v>517</v>
      </c>
      <c r="D3" s="306"/>
      <c r="E3" s="307"/>
      <c r="F3" s="170"/>
      <c r="G3" s="170"/>
      <c r="H3" s="170"/>
      <c r="I3" s="170"/>
      <c r="J3" s="170"/>
      <c r="K3" s="170"/>
      <c r="L3" s="170"/>
      <c r="M3" s="170"/>
      <c r="N3" s="178"/>
    </row>
    <row r="4" spans="2:14" ht="16.5" customHeight="1" x14ac:dyDescent="0.15">
      <c r="B4" s="177"/>
      <c r="C4" s="158"/>
      <c r="D4" s="179"/>
      <c r="E4" s="170"/>
      <c r="F4" s="170"/>
      <c r="G4" s="170"/>
      <c r="H4" s="170"/>
      <c r="I4" s="170"/>
      <c r="J4" s="170"/>
      <c r="K4" s="170"/>
      <c r="L4" s="170"/>
      <c r="M4" s="170"/>
      <c r="N4" s="178"/>
    </row>
    <row r="5" spans="2:14" ht="33" customHeight="1" x14ac:dyDescent="0.15">
      <c r="B5" s="177"/>
      <c r="C5" s="180" t="s">
        <v>522</v>
      </c>
      <c r="D5" s="308" t="s">
        <v>8</v>
      </c>
      <c r="E5" s="308"/>
      <c r="F5" s="308"/>
      <c r="G5" s="308"/>
      <c r="H5" s="308"/>
      <c r="I5" s="308"/>
      <c r="J5" s="308"/>
      <c r="K5" s="308"/>
      <c r="L5" s="308"/>
      <c r="M5" s="308"/>
      <c r="N5" s="178"/>
    </row>
    <row r="6" spans="2:14" ht="33" customHeight="1" x14ac:dyDescent="0.15">
      <c r="B6" s="177"/>
      <c r="C6" s="180" t="s">
        <v>522</v>
      </c>
      <c r="D6" s="308" t="s">
        <v>584</v>
      </c>
      <c r="E6" s="308"/>
      <c r="F6" s="308"/>
      <c r="G6" s="308"/>
      <c r="H6" s="308"/>
      <c r="I6" s="308"/>
      <c r="J6" s="308"/>
      <c r="K6" s="308"/>
      <c r="L6" s="308"/>
      <c r="M6" s="308"/>
      <c r="N6" s="178"/>
    </row>
    <row r="7" spans="2:14" ht="33" customHeight="1" x14ac:dyDescent="0.15">
      <c r="B7" s="177"/>
      <c r="C7" s="180" t="s">
        <v>522</v>
      </c>
      <c r="D7" s="308" t="s">
        <v>519</v>
      </c>
      <c r="E7" s="308"/>
      <c r="F7" s="308"/>
      <c r="G7" s="308"/>
      <c r="H7" s="308"/>
      <c r="I7" s="308"/>
      <c r="J7" s="308"/>
      <c r="K7" s="308"/>
      <c r="L7" s="308"/>
      <c r="M7" s="308"/>
      <c r="N7" s="178"/>
    </row>
    <row r="8" spans="2:14" ht="33" customHeight="1" x14ac:dyDescent="0.15">
      <c r="B8" s="177"/>
      <c r="C8" s="180" t="s">
        <v>522</v>
      </c>
      <c r="D8" s="308" t="s">
        <v>523</v>
      </c>
      <c r="E8" s="308"/>
      <c r="F8" s="308"/>
      <c r="G8" s="308"/>
      <c r="H8" s="308"/>
      <c r="I8" s="308"/>
      <c r="J8" s="308"/>
      <c r="K8" s="308"/>
      <c r="L8" s="308"/>
      <c r="M8" s="308"/>
      <c r="N8" s="178"/>
    </row>
    <row r="9" spans="2:14" ht="33" customHeight="1" x14ac:dyDescent="0.15">
      <c r="B9" s="177"/>
      <c r="C9" s="180" t="s">
        <v>522</v>
      </c>
      <c r="D9" s="308" t="s">
        <v>524</v>
      </c>
      <c r="E9" s="308"/>
      <c r="F9" s="308"/>
      <c r="G9" s="308"/>
      <c r="H9" s="308"/>
      <c r="I9" s="308"/>
      <c r="J9" s="308"/>
      <c r="K9" s="308"/>
      <c r="L9" s="308"/>
      <c r="M9" s="308"/>
      <c r="N9" s="178"/>
    </row>
    <row r="10" spans="2:14" ht="33" customHeight="1" x14ac:dyDescent="0.15">
      <c r="B10" s="177"/>
      <c r="C10" s="180" t="s">
        <v>522</v>
      </c>
      <c r="D10" s="308" t="s">
        <v>518</v>
      </c>
      <c r="E10" s="308"/>
      <c r="F10" s="308"/>
      <c r="G10" s="308"/>
      <c r="H10" s="308"/>
      <c r="I10" s="308"/>
      <c r="J10" s="308"/>
      <c r="K10" s="308"/>
      <c r="L10" s="308"/>
      <c r="M10" s="308"/>
      <c r="N10" s="178"/>
    </row>
    <row r="11" spans="2:14" ht="33" customHeight="1" x14ac:dyDescent="0.15">
      <c r="B11" s="177"/>
      <c r="C11" s="180" t="s">
        <v>522</v>
      </c>
      <c r="D11" s="308" t="s">
        <v>520</v>
      </c>
      <c r="E11" s="308"/>
      <c r="F11" s="308"/>
      <c r="G11" s="308"/>
      <c r="H11" s="308"/>
      <c r="I11" s="308"/>
      <c r="J11" s="308"/>
      <c r="K11" s="308"/>
      <c r="L11" s="308"/>
      <c r="M11" s="308"/>
      <c r="N11" s="178"/>
    </row>
    <row r="12" spans="2:14" ht="33" customHeight="1" x14ac:dyDescent="0.15">
      <c r="B12" s="177"/>
      <c r="C12" s="180" t="s">
        <v>522</v>
      </c>
      <c r="D12" s="308" t="s">
        <v>521</v>
      </c>
      <c r="E12" s="308"/>
      <c r="F12" s="308"/>
      <c r="G12" s="308"/>
      <c r="H12" s="308"/>
      <c r="I12" s="308"/>
      <c r="J12" s="308"/>
      <c r="K12" s="308"/>
      <c r="L12" s="308"/>
      <c r="M12" s="308"/>
      <c r="N12" s="178"/>
    </row>
    <row r="13" spans="2:14" ht="38.25" customHeight="1" x14ac:dyDescent="0.15">
      <c r="B13" s="177"/>
      <c r="C13" s="180" t="s">
        <v>522</v>
      </c>
      <c r="D13" s="308" t="s">
        <v>583</v>
      </c>
      <c r="E13" s="308"/>
      <c r="F13" s="308"/>
      <c r="G13" s="308"/>
      <c r="H13" s="308"/>
      <c r="I13" s="308"/>
      <c r="J13" s="308"/>
      <c r="K13" s="308"/>
      <c r="L13" s="308"/>
      <c r="M13" s="308"/>
      <c r="N13" s="178"/>
    </row>
    <row r="14" spans="2:14" ht="38.25" customHeight="1" x14ac:dyDescent="0.15">
      <c r="B14" s="177"/>
      <c r="C14" s="180" t="s">
        <v>522</v>
      </c>
      <c r="D14" s="308" t="s">
        <v>697</v>
      </c>
      <c r="E14" s="308"/>
      <c r="F14" s="308"/>
      <c r="G14" s="308"/>
      <c r="H14" s="308"/>
      <c r="I14" s="308"/>
      <c r="J14" s="308"/>
      <c r="K14" s="308"/>
      <c r="L14" s="308"/>
      <c r="M14" s="308"/>
      <c r="N14" s="178"/>
    </row>
    <row r="15" spans="2:14" ht="38.25" customHeight="1" x14ac:dyDescent="0.15">
      <c r="B15" s="177"/>
      <c r="C15" s="180" t="s">
        <v>522</v>
      </c>
      <c r="D15" s="308" t="s">
        <v>582</v>
      </c>
      <c r="E15" s="308"/>
      <c r="F15" s="308"/>
      <c r="G15" s="308"/>
      <c r="H15" s="308"/>
      <c r="I15" s="308"/>
      <c r="J15" s="308"/>
      <c r="K15" s="308"/>
      <c r="L15" s="308"/>
      <c r="M15" s="308"/>
      <c r="N15" s="178"/>
    </row>
    <row r="16" spans="2:14" ht="16.5" customHeight="1" thickBot="1" x14ac:dyDescent="0.2">
      <c r="B16" s="181"/>
      <c r="C16" s="162"/>
      <c r="D16" s="162"/>
      <c r="E16" s="162"/>
      <c r="F16" s="162"/>
      <c r="G16" s="162"/>
      <c r="H16" s="162"/>
      <c r="I16" s="162"/>
      <c r="J16" s="162"/>
      <c r="K16" s="162"/>
      <c r="L16" s="162"/>
      <c r="M16" s="162"/>
      <c r="N16" s="182"/>
    </row>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7.25" customHeight="1" x14ac:dyDescent="0.15"/>
    <row r="32" ht="17.25" customHeight="1" x14ac:dyDescent="0.15"/>
  </sheetData>
  <sheetProtection password="CA77" sheet="1" objects="1" scenarios="1"/>
  <mergeCells count="12">
    <mergeCell ref="C3:E3"/>
    <mergeCell ref="D7:M7"/>
    <mergeCell ref="D14:M14"/>
    <mergeCell ref="D5:M5"/>
    <mergeCell ref="D15:M15"/>
    <mergeCell ref="D6:M6"/>
    <mergeCell ref="D8:M8"/>
    <mergeCell ref="D9:M9"/>
    <mergeCell ref="D10:M10"/>
    <mergeCell ref="D11:M11"/>
    <mergeCell ref="D12:M12"/>
    <mergeCell ref="D13:M13"/>
  </mergeCells>
  <phoneticPr fontId="19" type="noConversion"/>
  <printOptions horizontalCentered="1"/>
  <pageMargins left="0.75" right="0.75" top="0.48" bottom="0.98425196850393704" header="0" footer="0"/>
  <pageSetup paperSize="9" scale="8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6" enableFormatConditionsCalculation="0">
    <tabColor theme="3" tint="-0.499984740745262"/>
    <pageSetUpPr autoPageBreaks="0"/>
  </sheetPr>
  <dimension ref="A1:AB35"/>
  <sheetViews>
    <sheetView showGridLines="0" showRowColHeaders="0" zoomScaleNormal="100" workbookViewId="0"/>
  </sheetViews>
  <sheetFormatPr defaultRowHeight="9" x14ac:dyDescent="0.15"/>
  <cols>
    <col min="1" max="1" width="8.5703125" style="15" customWidth="1"/>
    <col min="2" max="2" width="37.140625" style="15" customWidth="1"/>
    <col min="3" max="3" width="7.7109375" style="15" customWidth="1"/>
    <col min="4" max="4" width="21" style="15" customWidth="1"/>
    <col min="5" max="6" width="8.140625" style="15" customWidth="1"/>
    <col min="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IF(Validação!E54="Preenchido","","Mensagem: " &amp; Validação!E54 &amp; "! " &amp; Validação!E55)</f>
        <v/>
      </c>
      <c r="B2" s="235"/>
      <c r="C2" s="235"/>
      <c r="D2" s="235"/>
      <c r="E2" s="240"/>
      <c r="F2" s="240"/>
      <c r="G2" s="13"/>
      <c r="H2" s="13"/>
      <c r="I2" s="13"/>
      <c r="J2" s="13"/>
      <c r="K2" s="13"/>
      <c r="M2" s="13"/>
      <c r="P2" s="237"/>
      <c r="Q2" s="238"/>
    </row>
    <row r="3" spans="1:17" ht="87" customHeight="1" x14ac:dyDescent="0.15">
      <c r="A3" s="75" t="s">
        <v>432</v>
      </c>
      <c r="B3" s="387" t="s">
        <v>434</v>
      </c>
      <c r="C3" s="388"/>
      <c r="D3" s="89" t="s">
        <v>344</v>
      </c>
    </row>
    <row r="4" spans="1:17" ht="22.5" customHeight="1" x14ac:dyDescent="0.15">
      <c r="A4" s="53" t="s">
        <v>151</v>
      </c>
      <c r="B4" s="395" t="s">
        <v>577</v>
      </c>
      <c r="C4" s="396"/>
      <c r="D4" s="9">
        <v>1443235.44</v>
      </c>
      <c r="E4" s="57">
        <f>IF(D4="",1,0)</f>
        <v>0</v>
      </c>
      <c r="F4" s="57">
        <f>SUM(E4,E5,E6,E7,E8,E9,E10,E11,E12,E13,E14,E15,E16,E17,E18,E19)</f>
        <v>0</v>
      </c>
    </row>
    <row r="5" spans="1:17" ht="22.5" customHeight="1" x14ac:dyDescent="0.15">
      <c r="A5" s="53" t="s">
        <v>152</v>
      </c>
      <c r="B5" s="395" t="s">
        <v>145</v>
      </c>
      <c r="C5" s="396"/>
      <c r="D5" s="9">
        <v>0</v>
      </c>
      <c r="E5" s="57">
        <f t="shared" ref="E5:E19" si="0">IF(D5="",1,0)</f>
        <v>0</v>
      </c>
      <c r="F5" s="57" t="str">
        <f>IF(AND('Trabalho Extraord.'!D6&lt;&gt;0,D5=0),"ERRO","OK")</f>
        <v>OK</v>
      </c>
      <c r="G5" s="113"/>
    </row>
    <row r="6" spans="1:17" ht="22.5" customHeight="1" x14ac:dyDescent="0.15">
      <c r="A6" s="53" t="s">
        <v>153</v>
      </c>
      <c r="B6" s="395" t="s">
        <v>149</v>
      </c>
      <c r="C6" s="396"/>
      <c r="D6" s="9">
        <v>0</v>
      </c>
      <c r="E6" s="57">
        <f t="shared" si="0"/>
        <v>0</v>
      </c>
      <c r="F6" s="57" t="str">
        <f>IF(AND('Trabalho Extraord.'!D15&lt;&gt;0,D6=0),"ERRO","OK")</f>
        <v>OK</v>
      </c>
    </row>
    <row r="7" spans="1:17" ht="22.5" customHeight="1" x14ac:dyDescent="0.15">
      <c r="A7" s="53" t="s">
        <v>154</v>
      </c>
      <c r="B7" s="395" t="s">
        <v>155</v>
      </c>
      <c r="C7" s="396"/>
      <c r="D7" s="9">
        <v>0</v>
      </c>
      <c r="E7" s="57">
        <f t="shared" si="0"/>
        <v>0</v>
      </c>
      <c r="F7" s="57" t="str">
        <f>IF(AND(OR('Trabalho Extraord.'!D18&lt;&gt;0,'Trabalho Extraord.'!D21&lt;&gt;0,'Trabalho Extraord.'!D24&lt;&gt;0),D7=0),"ERRO","OK")</f>
        <v>OK</v>
      </c>
    </row>
    <row r="8" spans="1:17" ht="22.5" customHeight="1" x14ac:dyDescent="0.15">
      <c r="A8" s="53" t="s">
        <v>156</v>
      </c>
      <c r="B8" s="395" t="s">
        <v>157</v>
      </c>
      <c r="C8" s="396"/>
      <c r="D8" s="9">
        <v>0</v>
      </c>
      <c r="E8" s="57">
        <f t="shared" si="0"/>
        <v>0</v>
      </c>
      <c r="F8" s="58"/>
    </row>
    <row r="9" spans="1:17" ht="22.5" customHeight="1" x14ac:dyDescent="0.15">
      <c r="A9" s="53" t="s">
        <v>158</v>
      </c>
      <c r="B9" s="395" t="s">
        <v>159</v>
      </c>
      <c r="C9" s="396"/>
      <c r="D9" s="9">
        <v>0</v>
      </c>
      <c r="E9" s="57">
        <f t="shared" si="0"/>
        <v>0</v>
      </c>
      <c r="F9" s="58"/>
    </row>
    <row r="10" spans="1:17" ht="22.5" customHeight="1" x14ac:dyDescent="0.15">
      <c r="A10" s="53" t="s">
        <v>160</v>
      </c>
      <c r="B10" s="395" t="s">
        <v>161</v>
      </c>
      <c r="C10" s="396"/>
      <c r="D10" s="9">
        <v>0</v>
      </c>
      <c r="E10" s="57">
        <f t="shared" si="0"/>
        <v>0</v>
      </c>
      <c r="F10" s="58"/>
    </row>
    <row r="11" spans="1:17" ht="22.5" customHeight="1" x14ac:dyDescent="0.15">
      <c r="A11" s="53" t="s">
        <v>162</v>
      </c>
      <c r="B11" s="395" t="s">
        <v>163</v>
      </c>
      <c r="C11" s="396"/>
      <c r="D11" s="9">
        <v>0</v>
      </c>
      <c r="E11" s="57">
        <f t="shared" si="0"/>
        <v>0</v>
      </c>
      <c r="F11" s="58"/>
    </row>
    <row r="12" spans="1:17" ht="22.5" customHeight="1" x14ac:dyDescent="0.15">
      <c r="A12" s="53" t="s">
        <v>164</v>
      </c>
      <c r="B12" s="395" t="s">
        <v>136</v>
      </c>
      <c r="C12" s="396"/>
      <c r="D12" s="9">
        <v>0</v>
      </c>
      <c r="E12" s="57">
        <f t="shared" si="0"/>
        <v>0</v>
      </c>
      <c r="F12" s="58"/>
    </row>
    <row r="13" spans="1:17" ht="22.5" customHeight="1" x14ac:dyDescent="0.15">
      <c r="A13" s="53" t="s">
        <v>165</v>
      </c>
      <c r="B13" s="395" t="s">
        <v>166</v>
      </c>
      <c r="C13" s="396"/>
      <c r="D13" s="9">
        <v>937.42</v>
      </c>
      <c r="E13" s="57">
        <f t="shared" si="0"/>
        <v>0</v>
      </c>
      <c r="F13" s="58"/>
    </row>
    <row r="14" spans="1:17" ht="22.5" customHeight="1" x14ac:dyDescent="0.15">
      <c r="A14" s="53" t="s">
        <v>167</v>
      </c>
      <c r="B14" s="395" t="s">
        <v>168</v>
      </c>
      <c r="C14" s="396"/>
      <c r="D14" s="9">
        <v>0</v>
      </c>
      <c r="E14" s="57">
        <f t="shared" si="0"/>
        <v>0</v>
      </c>
      <c r="F14" s="58"/>
    </row>
    <row r="15" spans="1:17" ht="22.5" customHeight="1" x14ac:dyDescent="0.15">
      <c r="A15" s="53" t="s">
        <v>169</v>
      </c>
      <c r="B15" s="395" t="s">
        <v>170</v>
      </c>
      <c r="C15" s="396"/>
      <c r="D15" s="9">
        <v>0</v>
      </c>
      <c r="E15" s="57">
        <f t="shared" si="0"/>
        <v>0</v>
      </c>
      <c r="F15" s="58"/>
    </row>
    <row r="16" spans="1:17" ht="22.5" customHeight="1" x14ac:dyDescent="0.15">
      <c r="A16" s="53" t="s">
        <v>171</v>
      </c>
      <c r="B16" s="395" t="s">
        <v>172</v>
      </c>
      <c r="C16" s="396"/>
      <c r="D16" s="9">
        <v>0</v>
      </c>
      <c r="E16" s="57">
        <f t="shared" si="0"/>
        <v>0</v>
      </c>
      <c r="F16" s="58"/>
    </row>
    <row r="17" spans="1:28" ht="22.5" customHeight="1" x14ac:dyDescent="0.15">
      <c r="A17" s="53" t="s">
        <v>173</v>
      </c>
      <c r="B17" s="395" t="s">
        <v>174</v>
      </c>
      <c r="C17" s="396"/>
      <c r="D17" s="9">
        <v>0</v>
      </c>
      <c r="E17" s="57">
        <f t="shared" si="0"/>
        <v>0</v>
      </c>
      <c r="F17" s="58"/>
    </row>
    <row r="18" spans="1:28" ht="22.5" customHeight="1" x14ac:dyDescent="0.15">
      <c r="A18" s="53" t="s">
        <v>175</v>
      </c>
      <c r="B18" s="395" t="s">
        <v>176</v>
      </c>
      <c r="C18" s="396"/>
      <c r="D18" s="9">
        <v>0</v>
      </c>
      <c r="E18" s="57">
        <f t="shared" si="0"/>
        <v>0</v>
      </c>
      <c r="F18" s="58"/>
    </row>
    <row r="19" spans="1:28" ht="22.5" customHeight="1" x14ac:dyDescent="0.15">
      <c r="A19" s="53" t="s">
        <v>177</v>
      </c>
      <c r="B19" s="395" t="s">
        <v>571</v>
      </c>
      <c r="C19" s="396"/>
      <c r="D19" s="9">
        <v>348804.61</v>
      </c>
      <c r="E19" s="57">
        <f t="shared" si="0"/>
        <v>0</v>
      </c>
      <c r="F19" s="58"/>
    </row>
    <row r="20" spans="1:28" ht="22.5" customHeight="1" x14ac:dyDescent="0.15">
      <c r="A20" s="115" t="s">
        <v>178</v>
      </c>
      <c r="B20" s="400" t="s">
        <v>22</v>
      </c>
      <c r="C20" s="401"/>
      <c r="D20" s="116">
        <f>SUM(D4:D19)</f>
        <v>1792977.4699999997</v>
      </c>
      <c r="E20" s="57"/>
      <c r="F20" s="58"/>
    </row>
    <row r="21" spans="1:28" ht="22.5" customHeight="1" x14ac:dyDescent="0.15">
      <c r="A21" s="115" t="s">
        <v>179</v>
      </c>
      <c r="B21" s="399" t="s">
        <v>433</v>
      </c>
      <c r="C21" s="399"/>
      <c r="D21" s="116">
        <f>IF(OR(D22="",D23=""),"0",D22/D23)</f>
        <v>6.3002711885539728</v>
      </c>
      <c r="E21" s="58"/>
      <c r="F21" s="57" t="str">
        <f>IF(D21&lt;=1,"ERRO","OK")</f>
        <v>OK</v>
      </c>
    </row>
    <row r="22" spans="1:28" ht="22.5" customHeight="1" x14ac:dyDescent="0.15">
      <c r="A22" s="53" t="s">
        <v>510</v>
      </c>
      <c r="B22" s="397" t="s">
        <v>572</v>
      </c>
      <c r="C22" s="397"/>
      <c r="D22" s="9">
        <v>2021.19</v>
      </c>
      <c r="E22" s="57">
        <f>IF(D22="",1,0)</f>
        <v>0</v>
      </c>
      <c r="F22" s="57">
        <f>SUM(E22:E23)</f>
        <v>0</v>
      </c>
    </row>
    <row r="23" spans="1:28" ht="22.5" customHeight="1" thickBot="1" x14ac:dyDescent="0.2">
      <c r="A23" s="81" t="s">
        <v>511</v>
      </c>
      <c r="B23" s="398" t="s">
        <v>573</v>
      </c>
      <c r="C23" s="398"/>
      <c r="D23" s="187">
        <v>320.81</v>
      </c>
      <c r="E23" s="57">
        <f>IF(D23="",1,0)</f>
        <v>0</v>
      </c>
      <c r="F23" s="58"/>
    </row>
    <row r="25" spans="1:28" ht="13.5" customHeight="1" thickBot="1" x14ac:dyDescent="0.2">
      <c r="A25" s="62" t="s">
        <v>17</v>
      </c>
      <c r="B25" s="62"/>
      <c r="C25" s="134"/>
      <c r="D25" s="134"/>
      <c r="E25" s="134"/>
      <c r="F25" s="134"/>
      <c r="G25" s="134"/>
      <c r="H25" s="134"/>
      <c r="I25" s="134"/>
      <c r="J25" s="134"/>
      <c r="K25" s="134"/>
      <c r="L25" s="134"/>
      <c r="M25" s="63"/>
      <c r="N25" s="67"/>
      <c r="O25" s="58"/>
      <c r="P25" s="79"/>
      <c r="Q25" s="58"/>
    </row>
    <row r="26" spans="1:28" ht="13.5" customHeight="1" thickBot="1" x14ac:dyDescent="0.2">
      <c r="A26" s="389" t="s">
        <v>702</v>
      </c>
      <c r="B26" s="390"/>
      <c r="C26" s="390"/>
      <c r="D26" s="391"/>
      <c r="E26" s="198" t="str">
        <f>IF(AND(D19&lt;&gt;0,A26=""),"ERRO","OK")</f>
        <v>OK</v>
      </c>
      <c r="F26" s="199"/>
      <c r="G26" s="199"/>
      <c r="H26" s="199"/>
      <c r="I26" s="199"/>
      <c r="J26" s="199"/>
      <c r="K26" s="195"/>
      <c r="L26" s="195"/>
      <c r="M26" s="195"/>
      <c r="N26" s="194">
        <f>IF(A26="",1,0)</f>
        <v>0</v>
      </c>
      <c r="P26" s="79"/>
      <c r="Q26" s="58"/>
    </row>
    <row r="27" spans="1:28" ht="13.5" customHeight="1" x14ac:dyDescent="0.15">
      <c r="A27" s="196"/>
      <c r="B27" s="196"/>
      <c r="C27" s="196"/>
      <c r="D27" s="196"/>
      <c r="E27" s="199"/>
      <c r="F27" s="199"/>
      <c r="G27" s="199"/>
      <c r="H27" s="199"/>
      <c r="I27" s="199"/>
      <c r="J27" s="199"/>
      <c r="K27" s="195"/>
      <c r="L27" s="195"/>
      <c r="M27" s="195"/>
      <c r="N27" s="194"/>
      <c r="P27" s="79"/>
      <c r="Q27" s="58"/>
    </row>
    <row r="28" spans="1:28" s="65" customFormat="1" ht="13.5" customHeight="1" x14ac:dyDescent="0.15">
      <c r="A28" s="62" t="s">
        <v>410</v>
      </c>
      <c r="B28" s="63"/>
      <c r="C28" s="64"/>
      <c r="G28" s="66"/>
      <c r="H28" s="66"/>
      <c r="I28" s="66"/>
      <c r="J28" s="66"/>
      <c r="K28" s="66"/>
      <c r="N28" s="67"/>
      <c r="P28" s="68"/>
      <c r="Q28" s="68"/>
      <c r="R28" s="68"/>
      <c r="S28" s="68"/>
      <c r="T28" s="68"/>
      <c r="U28" s="68"/>
      <c r="V28" s="68"/>
      <c r="W28" s="68"/>
      <c r="X28" s="68"/>
      <c r="Y28" s="68"/>
      <c r="Z28" s="69"/>
      <c r="AA28" s="69"/>
      <c r="AB28" s="69"/>
    </row>
    <row r="29" spans="1:28" s="65" customFormat="1" ht="13.5" customHeight="1" x14ac:dyDescent="0.15">
      <c r="A29" s="394" t="s">
        <v>579</v>
      </c>
      <c r="B29" s="394"/>
      <c r="C29" s="394"/>
      <c r="D29" s="394"/>
      <c r="E29" s="70"/>
      <c r="F29" s="70"/>
      <c r="G29" s="70"/>
      <c r="H29" s="70"/>
      <c r="I29" s="70"/>
      <c r="J29" s="70"/>
      <c r="K29" s="70"/>
      <c r="L29" s="70"/>
      <c r="M29" s="70"/>
      <c r="N29" s="70"/>
      <c r="O29" s="71"/>
      <c r="P29" s="71"/>
      <c r="Q29" s="72"/>
      <c r="R29" s="68"/>
      <c r="S29" s="68"/>
      <c r="T29" s="68"/>
      <c r="U29" s="68"/>
      <c r="V29" s="68"/>
      <c r="W29" s="68"/>
      <c r="X29" s="68"/>
      <c r="Y29" s="68"/>
      <c r="Z29" s="69"/>
      <c r="AA29" s="69"/>
      <c r="AB29" s="69"/>
    </row>
    <row r="30" spans="1:28" s="65" customFormat="1" ht="17.25" customHeight="1" x14ac:dyDescent="0.15">
      <c r="A30" s="394" t="s">
        <v>574</v>
      </c>
      <c r="B30" s="394"/>
      <c r="C30" s="394"/>
      <c r="D30" s="394"/>
      <c r="E30" s="70"/>
      <c r="F30" s="70"/>
      <c r="G30" s="70"/>
      <c r="H30" s="70"/>
      <c r="I30" s="70"/>
      <c r="J30" s="70"/>
      <c r="K30" s="70"/>
      <c r="L30" s="70"/>
      <c r="M30" s="70"/>
      <c r="N30" s="70"/>
      <c r="O30" s="71"/>
      <c r="P30" s="71"/>
      <c r="Q30" s="72"/>
      <c r="R30" s="68"/>
      <c r="S30" s="68"/>
      <c r="T30" s="68"/>
      <c r="U30" s="68"/>
      <c r="V30" s="68"/>
      <c r="W30" s="68"/>
      <c r="X30" s="68"/>
      <c r="Y30" s="68"/>
      <c r="Z30" s="69"/>
      <c r="AA30" s="69"/>
      <c r="AB30" s="69"/>
    </row>
    <row r="31" spans="1:28" s="65" customFormat="1" ht="21" customHeight="1" x14ac:dyDescent="0.15">
      <c r="A31" s="394" t="s">
        <v>575</v>
      </c>
      <c r="B31" s="394"/>
      <c r="C31" s="394"/>
      <c r="D31" s="394"/>
      <c r="E31" s="70"/>
      <c r="F31" s="70"/>
      <c r="G31" s="70"/>
      <c r="H31" s="70"/>
      <c r="I31" s="70"/>
      <c r="J31" s="70"/>
      <c r="K31" s="70"/>
      <c r="L31" s="70"/>
      <c r="M31" s="70"/>
      <c r="N31" s="70"/>
      <c r="O31" s="71"/>
      <c r="P31" s="71"/>
      <c r="Q31" s="72"/>
      <c r="R31" s="68"/>
      <c r="S31" s="68"/>
      <c r="T31" s="68"/>
      <c r="U31" s="68"/>
      <c r="V31" s="68"/>
      <c r="W31" s="68"/>
      <c r="X31" s="68"/>
      <c r="Y31" s="68"/>
      <c r="Z31" s="69"/>
      <c r="AA31" s="69"/>
      <c r="AB31" s="69"/>
    </row>
    <row r="32" spans="1:28" ht="21" customHeight="1" x14ac:dyDescent="0.15">
      <c r="A32" s="394" t="s">
        <v>576</v>
      </c>
      <c r="B32" s="394"/>
      <c r="C32" s="394"/>
      <c r="D32" s="394"/>
      <c r="O32" s="73"/>
      <c r="P32" s="73"/>
      <c r="Q32" s="73"/>
    </row>
    <row r="33" spans="1:17" ht="11.25" customHeight="1" x14ac:dyDescent="0.15">
      <c r="A33" s="212"/>
      <c r="B33" s="212"/>
      <c r="C33" s="212"/>
      <c r="D33" s="212"/>
      <c r="O33" s="73"/>
      <c r="P33" s="73"/>
      <c r="Q33" s="73"/>
    </row>
    <row r="34" spans="1:17" ht="13.5" customHeight="1" thickBot="1" x14ac:dyDescent="0.2">
      <c r="A34" s="15" t="s">
        <v>578</v>
      </c>
      <c r="E34" s="65"/>
      <c r="F34" s="65"/>
      <c r="G34" s="65"/>
      <c r="H34" s="65"/>
      <c r="I34" s="65"/>
      <c r="J34" s="65"/>
      <c r="K34" s="65"/>
      <c r="L34" s="65"/>
      <c r="M34" s="65"/>
      <c r="N34" s="67"/>
      <c r="O34" s="73"/>
      <c r="P34" s="73"/>
      <c r="Q34" s="73"/>
    </row>
    <row r="35" spans="1:17" ht="61.5" customHeight="1" thickBot="1" x14ac:dyDescent="0.2">
      <c r="A35" s="377"/>
      <c r="B35" s="378"/>
      <c r="C35" s="378"/>
      <c r="D35" s="379"/>
      <c r="E35" s="74"/>
      <c r="F35" s="74"/>
      <c r="G35" s="74"/>
      <c r="H35" s="74"/>
      <c r="I35" s="74"/>
      <c r="J35" s="74"/>
      <c r="K35" s="74"/>
      <c r="L35" s="74"/>
      <c r="M35" s="74"/>
      <c r="N35" s="74"/>
      <c r="O35" s="73"/>
      <c r="P35" s="73"/>
      <c r="Q35" s="73"/>
    </row>
  </sheetData>
  <sheetProtection password="CA17" sheet="1" objects="1" scenarios="1" formatCells="0"/>
  <mergeCells count="27">
    <mergeCell ref="A26:D26"/>
    <mergeCell ref="A31:D31"/>
    <mergeCell ref="A35:D35"/>
    <mergeCell ref="A32:D32"/>
    <mergeCell ref="A30:D30"/>
    <mergeCell ref="A29:D29"/>
    <mergeCell ref="B10:C10"/>
    <mergeCell ref="B11:C11"/>
    <mergeCell ref="B13:C13"/>
    <mergeCell ref="B22:C22"/>
    <mergeCell ref="B23:C23"/>
    <mergeCell ref="B21:C21"/>
    <mergeCell ref="B12:C12"/>
    <mergeCell ref="B14:C14"/>
    <mergeCell ref="B15:C15"/>
    <mergeCell ref="B20:C20"/>
    <mergeCell ref="B16:C16"/>
    <mergeCell ref="B17:C17"/>
    <mergeCell ref="B18:C18"/>
    <mergeCell ref="B19:C19"/>
    <mergeCell ref="B7:C7"/>
    <mergeCell ref="B8:C8"/>
    <mergeCell ref="B9:C9"/>
    <mergeCell ref="B3:C3"/>
    <mergeCell ref="B4:C4"/>
    <mergeCell ref="B5:C5"/>
    <mergeCell ref="B6:C6"/>
  </mergeCells>
  <phoneticPr fontId="0" type="noConversion"/>
  <hyperlinks>
    <hyperlink ref="A2" location="Validação!A1" display="Ver validação"/>
  </hyperlinks>
  <printOptions horizontalCentered="1"/>
  <pageMargins left="0.23622047244094491" right="0.23622047244094491" top="0.56000000000000005" bottom="0.28999999999999998" header="0.28999999999999998" footer="0"/>
  <pageSetup orientation="landscape" horizontalDpi="300" verticalDpi="300" r:id="rId1"/>
  <headerFooter alignWithMargins="0">
    <oddHeader>&amp;R&amp;"Verdana,Normal"&amp;7 16</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7" enableFormatConditionsCalculation="0">
    <tabColor theme="3" tint="-0.499984740745262"/>
    <pageSetUpPr autoPageBreaks="0"/>
  </sheetPr>
  <dimension ref="A1:AB20"/>
  <sheetViews>
    <sheetView showGridLines="0" showRowColHeaders="0" zoomScaleNormal="100" workbookViewId="0">
      <selection activeCell="A20" sqref="A20:J20"/>
    </sheetView>
  </sheetViews>
  <sheetFormatPr defaultRowHeight="9" x14ac:dyDescent="0.15"/>
  <cols>
    <col min="1" max="1" width="8.5703125" style="15" customWidth="1"/>
    <col min="2" max="2" width="54" style="15" customWidth="1"/>
    <col min="3" max="10" width="9" style="15" customWidth="1"/>
    <col min="11" max="12" width="8.140625" style="15" customWidth="1"/>
    <col min="13"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IF(Validação!E60="Preenchido","","Mensagem: " &amp; Validação!E60 &amp; "! " &amp; Validação!E61)</f>
        <v/>
      </c>
      <c r="B2" s="235"/>
      <c r="C2" s="235"/>
      <c r="D2" s="235"/>
      <c r="E2" s="235"/>
      <c r="F2" s="235"/>
      <c r="G2" s="13"/>
      <c r="H2" s="13"/>
      <c r="I2" s="13"/>
      <c r="J2" s="13"/>
      <c r="K2" s="13"/>
      <c r="M2" s="13"/>
      <c r="P2" s="237"/>
      <c r="Q2" s="238"/>
    </row>
    <row r="3" spans="1:28" ht="30" customHeight="1" x14ac:dyDescent="0.15">
      <c r="A3" s="110" t="s">
        <v>435</v>
      </c>
      <c r="B3" s="402" t="s">
        <v>437</v>
      </c>
      <c r="C3" s="403"/>
      <c r="D3" s="403"/>
      <c r="E3" s="403"/>
      <c r="F3" s="403"/>
      <c r="G3" s="403"/>
      <c r="H3" s="403"/>
      <c r="I3" s="403"/>
      <c r="J3" s="404"/>
    </row>
    <row r="4" spans="1:28" ht="20.25" customHeight="1" x14ac:dyDescent="0.15">
      <c r="A4" s="407" t="s">
        <v>182</v>
      </c>
      <c r="B4" s="405" t="s">
        <v>436</v>
      </c>
      <c r="C4" s="411" t="s">
        <v>180</v>
      </c>
      <c r="D4" s="412"/>
      <c r="E4" s="412"/>
      <c r="F4" s="413"/>
      <c r="G4" s="408" t="s">
        <v>181</v>
      </c>
      <c r="H4" s="409"/>
      <c r="I4" s="409"/>
      <c r="J4" s="410"/>
    </row>
    <row r="5" spans="1:28" ht="49.5" customHeight="1" x14ac:dyDescent="0.15">
      <c r="A5" s="407"/>
      <c r="B5" s="406"/>
      <c r="C5" s="111" t="s">
        <v>22</v>
      </c>
      <c r="D5" s="111" t="s">
        <v>183</v>
      </c>
      <c r="E5" s="111" t="s">
        <v>184</v>
      </c>
      <c r="F5" s="111" t="s">
        <v>185</v>
      </c>
      <c r="G5" s="111" t="s">
        <v>22</v>
      </c>
      <c r="H5" s="111" t="s">
        <v>183</v>
      </c>
      <c r="I5" s="111" t="s">
        <v>184</v>
      </c>
      <c r="J5" s="112" t="s">
        <v>186</v>
      </c>
    </row>
    <row r="6" spans="1:28" ht="22.5" customHeight="1" x14ac:dyDescent="0.15">
      <c r="A6" s="53" t="s">
        <v>187</v>
      </c>
      <c r="B6" s="78" t="s">
        <v>188</v>
      </c>
      <c r="C6" s="51">
        <f>SUM(D6:F6)</f>
        <v>1</v>
      </c>
      <c r="D6" s="51">
        <f>D13+D14+D12+D11+D10</f>
        <v>1</v>
      </c>
      <c r="E6" s="51">
        <f>E13+E14+E12+E11+E10</f>
        <v>0</v>
      </c>
      <c r="F6" s="1">
        <v>0</v>
      </c>
      <c r="G6" s="51">
        <f>SUM(H6:J6)</f>
        <v>0</v>
      </c>
      <c r="H6" s="51">
        <f>H13+H14+H12+H11+H10</f>
        <v>0</v>
      </c>
      <c r="I6" s="51">
        <f>I13+I14+I12+I11+I10</f>
        <v>0</v>
      </c>
      <c r="J6" s="3">
        <v>0</v>
      </c>
      <c r="K6" s="57">
        <f>IF(OR(F6="",J6=""),1,0)</f>
        <v>0</v>
      </c>
      <c r="L6" s="57">
        <f>SUM(K6,K8,K10,K11,K12,K13,K14)</f>
        <v>0</v>
      </c>
      <c r="M6" s="57" t="str">
        <f>IF(OR(AND(D7&lt;&gt;0,D8=0),AND(D7=0,D8&lt;&gt;0)),"ERROLOCAL1",IF(OR(AND(H7&lt;&gt;0,H8=0),AND(H7=0,H8&lt;&gt;0)),"ERROTRAJ1",IF(OR(AND(E7&lt;&gt;0,E8=0),AND(E7=0,E8&lt;&gt;0)),"ERROLOCAL2",IF(OR(AND(I7&lt;&gt;0,I8=0),AND(I7=0,I8&lt;&gt;0)),"ERROTRAJ2","OK"))))</f>
        <v>OK</v>
      </c>
      <c r="N6" s="57" t="str">
        <f>IF(OR(D8&gt;(D10+D12+D13)*60,(H8&gt;(H10+H12+H13)*60)),"ERROMENOS",IF(OR(E8&lt;(E10+E12+E13)*60,(I8&lt;(I10+I12+I13)*60)),"ERROMAIS","OK"))</f>
        <v>OK</v>
      </c>
      <c r="O6" s="113"/>
      <c r="P6" s="113"/>
      <c r="Q6" s="113"/>
      <c r="R6" s="113"/>
    </row>
    <row r="7" spans="1:28" ht="22.5" customHeight="1" x14ac:dyDescent="0.15">
      <c r="A7" s="53" t="s">
        <v>189</v>
      </c>
      <c r="B7" s="114" t="s">
        <v>190</v>
      </c>
      <c r="C7" s="51">
        <f>SUM(D7:F7)</f>
        <v>1</v>
      </c>
      <c r="D7" s="51">
        <f>D12+D10+D13</f>
        <v>1</v>
      </c>
      <c r="E7" s="51">
        <f>E12+E10+E13</f>
        <v>0</v>
      </c>
      <c r="F7" s="51" t="s">
        <v>512</v>
      </c>
      <c r="G7" s="51">
        <f>SUM(H7:J7)</f>
        <v>0</v>
      </c>
      <c r="H7" s="51">
        <f>H12+H10+H13</f>
        <v>0</v>
      </c>
      <c r="I7" s="51">
        <f>I12+I10+I13</f>
        <v>0</v>
      </c>
      <c r="J7" s="52" t="s">
        <v>512</v>
      </c>
      <c r="K7" s="57"/>
      <c r="L7" s="57"/>
      <c r="M7" s="58"/>
    </row>
    <row r="8" spans="1:28" ht="22.5" customHeight="1" x14ac:dyDescent="0.15">
      <c r="A8" s="53" t="s">
        <v>191</v>
      </c>
      <c r="B8" s="78" t="s">
        <v>1</v>
      </c>
      <c r="C8" s="51">
        <f>SUM(D8:F8)</f>
        <v>5</v>
      </c>
      <c r="D8" s="47">
        <v>5</v>
      </c>
      <c r="E8" s="47">
        <v>0</v>
      </c>
      <c r="F8" s="51" t="s">
        <v>512</v>
      </c>
      <c r="G8" s="51">
        <f t="shared" ref="G8:G14" si="0">SUM(H8:J8)</f>
        <v>0</v>
      </c>
      <c r="H8" s="47">
        <v>0</v>
      </c>
      <c r="I8" s="47">
        <v>0</v>
      </c>
      <c r="J8" s="52" t="s">
        <v>512</v>
      </c>
      <c r="K8" s="57">
        <f>IF(OR(D8="",E8="",H8="",I8=""),1,0)</f>
        <v>0</v>
      </c>
      <c r="L8" s="58"/>
      <c r="M8" s="58"/>
    </row>
    <row r="9" spans="1:28" ht="22.5" customHeight="1" x14ac:dyDescent="0.15">
      <c r="A9" s="53" t="s">
        <v>192</v>
      </c>
      <c r="B9" s="78" t="s">
        <v>193</v>
      </c>
      <c r="C9" s="51">
        <f t="shared" ref="C9:C14" si="1">SUM(D9:F9)</f>
        <v>0</v>
      </c>
      <c r="D9" s="51">
        <f>D10+D11+D12</f>
        <v>0</v>
      </c>
      <c r="E9" s="51">
        <f>E10+E11+E12</f>
        <v>0</v>
      </c>
      <c r="F9" s="51" t="s">
        <v>512</v>
      </c>
      <c r="G9" s="51">
        <f t="shared" si="0"/>
        <v>0</v>
      </c>
      <c r="H9" s="51">
        <f>H10+H11+H12</f>
        <v>0</v>
      </c>
      <c r="I9" s="51">
        <f>I10+I11+I12</f>
        <v>0</v>
      </c>
      <c r="J9" s="52" t="s">
        <v>512</v>
      </c>
      <c r="K9" s="57"/>
      <c r="L9" s="58"/>
      <c r="M9" s="58"/>
    </row>
    <row r="10" spans="1:28" ht="22.5" customHeight="1" x14ac:dyDescent="0.15">
      <c r="A10" s="53" t="s">
        <v>194</v>
      </c>
      <c r="B10" s="78" t="s">
        <v>195</v>
      </c>
      <c r="C10" s="51">
        <f t="shared" si="1"/>
        <v>0</v>
      </c>
      <c r="D10" s="1">
        <v>0</v>
      </c>
      <c r="E10" s="1">
        <v>0</v>
      </c>
      <c r="F10" s="51" t="s">
        <v>512</v>
      </c>
      <c r="G10" s="51">
        <f t="shared" si="0"/>
        <v>0</v>
      </c>
      <c r="H10" s="1">
        <v>0</v>
      </c>
      <c r="I10" s="1">
        <v>0</v>
      </c>
      <c r="J10" s="52" t="s">
        <v>512</v>
      </c>
      <c r="K10" s="57">
        <f>IF(OR(D10="",E10="",F10="",H10="",I10="",J10=""),1,0)</f>
        <v>0</v>
      </c>
      <c r="L10" s="58"/>
      <c r="M10" s="58"/>
    </row>
    <row r="11" spans="1:28" ht="22.5" customHeight="1" x14ac:dyDescent="0.15">
      <c r="A11" s="53" t="s">
        <v>196</v>
      </c>
      <c r="B11" s="78" t="s">
        <v>197</v>
      </c>
      <c r="C11" s="51">
        <f t="shared" si="1"/>
        <v>0</v>
      </c>
      <c r="D11" s="1">
        <v>0</v>
      </c>
      <c r="E11" s="1">
        <v>0</v>
      </c>
      <c r="F11" s="51" t="s">
        <v>512</v>
      </c>
      <c r="G11" s="51">
        <f t="shared" si="0"/>
        <v>0</v>
      </c>
      <c r="H11" s="1">
        <v>0</v>
      </c>
      <c r="I11" s="1">
        <v>0</v>
      </c>
      <c r="J11" s="52" t="s">
        <v>512</v>
      </c>
      <c r="K11" s="57">
        <f>IF(OR(D11="",E11="",F11="",H11="",I11="",J11=""),1,0)</f>
        <v>0</v>
      </c>
      <c r="L11" s="58"/>
      <c r="M11" s="58"/>
    </row>
    <row r="12" spans="1:28" ht="22.5" customHeight="1" x14ac:dyDescent="0.15">
      <c r="A12" s="53" t="s">
        <v>198</v>
      </c>
      <c r="B12" s="78" t="s">
        <v>199</v>
      </c>
      <c r="C12" s="51">
        <f t="shared" si="1"/>
        <v>0</v>
      </c>
      <c r="D12" s="1">
        <v>0</v>
      </c>
      <c r="E12" s="1">
        <v>0</v>
      </c>
      <c r="F12" s="51" t="s">
        <v>512</v>
      </c>
      <c r="G12" s="51">
        <f t="shared" si="0"/>
        <v>0</v>
      </c>
      <c r="H12" s="1">
        <v>0</v>
      </c>
      <c r="I12" s="1">
        <v>0</v>
      </c>
      <c r="J12" s="52" t="s">
        <v>512</v>
      </c>
      <c r="K12" s="57">
        <f>IF(OR(D12="",E12="",F12="",H12="",I12="",J12=""),1,0)</f>
        <v>0</v>
      </c>
      <c r="L12" s="58"/>
      <c r="M12" s="58"/>
    </row>
    <row r="13" spans="1:28" ht="22.5" customHeight="1" x14ac:dyDescent="0.15">
      <c r="A13" s="53" t="s">
        <v>200</v>
      </c>
      <c r="B13" s="114" t="s">
        <v>201</v>
      </c>
      <c r="C13" s="51">
        <f t="shared" si="1"/>
        <v>1</v>
      </c>
      <c r="D13" s="1">
        <v>1</v>
      </c>
      <c r="E13" s="1">
        <v>0</v>
      </c>
      <c r="F13" s="51" t="s">
        <v>512</v>
      </c>
      <c r="G13" s="51">
        <f t="shared" si="0"/>
        <v>0</v>
      </c>
      <c r="H13" s="1">
        <v>0</v>
      </c>
      <c r="I13" s="1">
        <v>0</v>
      </c>
      <c r="J13" s="52" t="s">
        <v>512</v>
      </c>
      <c r="K13" s="57">
        <f>IF(OR(D13="",E13="",F13="",H13="",I13="",J13=""),1,0)</f>
        <v>0</v>
      </c>
      <c r="L13" s="58"/>
      <c r="M13" s="58"/>
    </row>
    <row r="14" spans="1:28" ht="22.5" customHeight="1" thickBot="1" x14ac:dyDescent="0.2">
      <c r="A14" s="81" t="s">
        <v>202</v>
      </c>
      <c r="B14" s="82" t="s">
        <v>203</v>
      </c>
      <c r="C14" s="7">
        <f t="shared" si="1"/>
        <v>0</v>
      </c>
      <c r="D14" s="6">
        <v>0</v>
      </c>
      <c r="E14" s="6">
        <v>0</v>
      </c>
      <c r="F14" s="7" t="s">
        <v>512</v>
      </c>
      <c r="G14" s="7">
        <f t="shared" si="0"/>
        <v>0</v>
      </c>
      <c r="H14" s="6">
        <v>0</v>
      </c>
      <c r="I14" s="6">
        <v>0</v>
      </c>
      <c r="J14" s="8" t="s">
        <v>512</v>
      </c>
      <c r="K14" s="57">
        <f>IF(OR(D14="",E14="",F14="",H14="",I14="",J14=""),1,0)</f>
        <v>0</v>
      </c>
      <c r="L14" s="58"/>
      <c r="M14" s="58"/>
    </row>
    <row r="15" spans="1:28" x14ac:dyDescent="0.15">
      <c r="C15" s="58"/>
      <c r="D15" s="83"/>
      <c r="E15" s="83"/>
      <c r="F15" s="83"/>
      <c r="G15" s="83"/>
      <c r="H15" s="83"/>
      <c r="I15" s="83"/>
    </row>
    <row r="16" spans="1:28" s="65" customFormat="1" ht="13.5" customHeight="1" x14ac:dyDescent="0.15">
      <c r="A16" s="62" t="s">
        <v>410</v>
      </c>
      <c r="B16" s="63"/>
      <c r="C16" s="64"/>
      <c r="G16" s="66"/>
      <c r="H16" s="66"/>
      <c r="I16" s="66"/>
      <c r="J16" s="66"/>
      <c r="K16" s="66"/>
      <c r="N16" s="67"/>
      <c r="P16" s="68"/>
      <c r="Q16" s="68"/>
      <c r="R16" s="68"/>
      <c r="S16" s="68"/>
      <c r="T16" s="68"/>
      <c r="U16" s="68"/>
      <c r="V16" s="68"/>
      <c r="W16" s="68"/>
      <c r="X16" s="68"/>
      <c r="Y16" s="68"/>
      <c r="Z16" s="69"/>
      <c r="AA16" s="69"/>
      <c r="AB16" s="69"/>
    </row>
    <row r="17" spans="1:28" s="65" customFormat="1" ht="19.5" customHeight="1" x14ac:dyDescent="0.15">
      <c r="A17" s="394" t="s">
        <v>2</v>
      </c>
      <c r="B17" s="394"/>
      <c r="C17" s="394"/>
      <c r="D17" s="394"/>
      <c r="E17" s="394"/>
      <c r="F17" s="394"/>
      <c r="G17" s="394"/>
      <c r="H17" s="394"/>
      <c r="I17" s="394"/>
      <c r="J17" s="394"/>
      <c r="K17" s="70"/>
      <c r="L17" s="70"/>
      <c r="M17" s="70"/>
      <c r="N17" s="70"/>
      <c r="O17" s="71"/>
      <c r="P17" s="71"/>
      <c r="Q17" s="72"/>
      <c r="R17" s="68"/>
      <c r="S17" s="68"/>
      <c r="T17" s="68"/>
      <c r="U17" s="68"/>
      <c r="V17" s="68"/>
      <c r="W17" s="68"/>
      <c r="X17" s="68"/>
      <c r="Y17" s="68"/>
      <c r="Z17" s="69"/>
      <c r="AA17" s="69"/>
      <c r="AB17" s="69"/>
    </row>
    <row r="18" spans="1:28" ht="13.5" customHeight="1" x14ac:dyDescent="0.15">
      <c r="O18" s="73"/>
      <c r="P18" s="73"/>
      <c r="Q18" s="73"/>
    </row>
    <row r="19" spans="1:28" ht="13.5" customHeight="1" thickBot="1" x14ac:dyDescent="0.2">
      <c r="A19" s="62" t="s">
        <v>509</v>
      </c>
      <c r="B19" s="63"/>
      <c r="C19" s="64"/>
      <c r="D19" s="65"/>
      <c r="E19" s="65"/>
      <c r="F19" s="65"/>
      <c r="G19" s="65"/>
      <c r="H19" s="65"/>
      <c r="I19" s="65"/>
      <c r="J19" s="65"/>
      <c r="K19" s="65"/>
      <c r="L19" s="65"/>
      <c r="M19" s="65"/>
      <c r="N19" s="67"/>
      <c r="O19" s="73"/>
      <c r="P19" s="73"/>
      <c r="Q19" s="73"/>
    </row>
    <row r="20" spans="1:28" ht="61.5" customHeight="1" thickBot="1" x14ac:dyDescent="0.2">
      <c r="A20" s="377" t="s">
        <v>707</v>
      </c>
      <c r="B20" s="378"/>
      <c r="C20" s="378"/>
      <c r="D20" s="378"/>
      <c r="E20" s="378"/>
      <c r="F20" s="378"/>
      <c r="G20" s="378"/>
      <c r="H20" s="378"/>
      <c r="I20" s="378"/>
      <c r="J20" s="379"/>
      <c r="K20" s="74"/>
      <c r="L20" s="74"/>
      <c r="M20" s="74"/>
      <c r="N20" s="74"/>
      <c r="O20" s="73"/>
      <c r="P20" s="73"/>
      <c r="Q20" s="73"/>
    </row>
  </sheetData>
  <sheetProtection password="CA17" sheet="1" objects="1" scenarios="1" formatCells="0"/>
  <mergeCells count="7">
    <mergeCell ref="A17:J17"/>
    <mergeCell ref="A20:J20"/>
    <mergeCell ref="B3:J3"/>
    <mergeCell ref="B4:B5"/>
    <mergeCell ref="A4:A5"/>
    <mergeCell ref="G4:J4"/>
    <mergeCell ref="C4:F4"/>
  </mergeCells>
  <phoneticPr fontId="0" type="noConversion"/>
  <hyperlinks>
    <hyperlink ref="A2" location="Validação!A1" display="Ver validação"/>
  </hyperlinks>
  <printOptions horizontalCentered="1"/>
  <pageMargins left="0.23622047244094491" right="0.23622047244094491" top="0.55000000000000004" bottom="0.28000000000000003" header="0.26" footer="0"/>
  <pageSetup orientation="landscape" horizontalDpi="300" verticalDpi="300" r:id="rId1"/>
  <headerFooter alignWithMargins="0">
    <oddHeader>&amp;R&amp;"Verdana,Normal"&amp;7 17</oddHeader>
  </headerFooter>
  <ignoredErrors>
    <ignoredError sqref="F8 F9:G9 G6 H6:I6 D6:E6 F7" unlockedFormula="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enableFormatConditionsCalculation="0">
    <tabColor theme="3" tint="-0.499984740745262"/>
    <pageSetUpPr autoPageBreaks="0"/>
  </sheetPr>
  <dimension ref="A1:AB14"/>
  <sheetViews>
    <sheetView showGridLines="0" showRowColHeaders="0" zoomScaleNormal="100" workbookViewId="0">
      <selection activeCell="D8" sqref="D8"/>
    </sheetView>
  </sheetViews>
  <sheetFormatPr defaultRowHeight="9" x14ac:dyDescent="0.15"/>
  <cols>
    <col min="1" max="1" width="8.5703125" style="15" customWidth="1"/>
    <col min="2" max="2" width="36.85546875" style="15" customWidth="1"/>
    <col min="3" max="4" width="22" style="15" customWidth="1"/>
    <col min="5" max="6" width="8.140625" style="15" customWidth="1"/>
    <col min="7"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IF(Validação!E63="Preenchido","","Mensagem: " &amp; Validação!E63 &amp; "! " &amp; Validação!E64)</f>
        <v/>
      </c>
      <c r="B2" s="235"/>
      <c r="C2" s="235"/>
      <c r="D2" s="235"/>
      <c r="E2" s="240"/>
      <c r="F2" s="240"/>
      <c r="G2" s="13"/>
      <c r="H2" s="13"/>
      <c r="I2" s="13"/>
      <c r="J2" s="13"/>
      <c r="K2" s="13"/>
      <c r="M2" s="13"/>
      <c r="P2" s="237"/>
      <c r="Q2" s="238"/>
    </row>
    <row r="3" spans="1:28" ht="34.5" customHeight="1" x14ac:dyDescent="0.15">
      <c r="A3" s="75" t="s">
        <v>204</v>
      </c>
      <c r="B3" s="107" t="s">
        <v>438</v>
      </c>
      <c r="C3" s="108" t="s">
        <v>439</v>
      </c>
      <c r="D3" s="109" t="s">
        <v>440</v>
      </c>
    </row>
    <row r="4" spans="1:28" ht="22.5" customHeight="1" x14ac:dyDescent="0.15">
      <c r="A4" s="53" t="s">
        <v>205</v>
      </c>
      <c r="B4" s="188">
        <v>0</v>
      </c>
      <c r="C4" s="1">
        <v>0</v>
      </c>
      <c r="D4" s="3">
        <v>0</v>
      </c>
      <c r="E4" s="57">
        <f>IF(OR(B4="",C4="",D4=""),1,0)</f>
        <v>0</v>
      </c>
      <c r="F4" s="57">
        <f>SUM(E4,E5,E6,E7,E8)</f>
        <v>0</v>
      </c>
    </row>
    <row r="5" spans="1:28" ht="22.5" customHeight="1" x14ac:dyDescent="0.15">
      <c r="A5" s="53" t="s">
        <v>206</v>
      </c>
      <c r="B5" s="189">
        <v>0</v>
      </c>
      <c r="C5" s="1">
        <v>0</v>
      </c>
      <c r="D5" s="3">
        <v>0</v>
      </c>
      <c r="E5" s="57">
        <f>IF(OR(B5="",C5="",D5=""),1,0)</f>
        <v>0</v>
      </c>
      <c r="F5" s="57"/>
    </row>
    <row r="6" spans="1:28" ht="22.5" customHeight="1" x14ac:dyDescent="0.15">
      <c r="A6" s="53" t="s">
        <v>207</v>
      </c>
      <c r="B6" s="189">
        <v>0</v>
      </c>
      <c r="C6" s="1">
        <v>0</v>
      </c>
      <c r="D6" s="3">
        <v>0</v>
      </c>
      <c r="E6" s="57">
        <f>IF(OR(B6="",C6="",D6=""),1,0)</f>
        <v>0</v>
      </c>
      <c r="F6" s="58"/>
    </row>
    <row r="7" spans="1:28" ht="22.5" customHeight="1" x14ac:dyDescent="0.15">
      <c r="A7" s="53" t="s">
        <v>208</v>
      </c>
      <c r="B7" s="189">
        <v>0</v>
      </c>
      <c r="C7" s="1">
        <v>0</v>
      </c>
      <c r="D7" s="3">
        <v>0</v>
      </c>
      <c r="E7" s="57">
        <f>IF(OR(B7="",C7="",D7=""),1,0)</f>
        <v>0</v>
      </c>
      <c r="F7" s="58"/>
    </row>
    <row r="8" spans="1:28" ht="22.5" customHeight="1" thickBot="1" x14ac:dyDescent="0.2">
      <c r="A8" s="81" t="s">
        <v>209</v>
      </c>
      <c r="B8" s="190">
        <v>0</v>
      </c>
      <c r="C8" s="6">
        <v>0</v>
      </c>
      <c r="D8" s="4">
        <v>0</v>
      </c>
      <c r="E8" s="57">
        <f>IF(OR(B8="",C8="",D8=""),1,0)</f>
        <v>0</v>
      </c>
      <c r="F8" s="58"/>
    </row>
    <row r="10" spans="1:28" s="65" customFormat="1" ht="13.5" customHeight="1" x14ac:dyDescent="0.15">
      <c r="A10" s="62" t="s">
        <v>410</v>
      </c>
      <c r="B10" s="63"/>
      <c r="C10" s="64"/>
      <c r="G10" s="66"/>
      <c r="H10" s="66"/>
      <c r="I10" s="66"/>
      <c r="J10" s="66"/>
      <c r="K10" s="66"/>
      <c r="N10" s="67"/>
      <c r="P10" s="68"/>
      <c r="Q10" s="68"/>
      <c r="R10" s="68"/>
      <c r="S10" s="68"/>
      <c r="T10" s="68"/>
      <c r="U10" s="68"/>
      <c r="V10" s="68"/>
      <c r="W10" s="68"/>
      <c r="X10" s="68"/>
      <c r="Y10" s="68"/>
      <c r="Z10" s="69"/>
      <c r="AA10" s="69"/>
      <c r="AB10" s="69"/>
    </row>
    <row r="11" spans="1:28" s="65" customFormat="1" ht="19.5" customHeight="1" x14ac:dyDescent="0.15">
      <c r="A11" s="394" t="s">
        <v>3</v>
      </c>
      <c r="B11" s="394"/>
      <c r="C11" s="394"/>
      <c r="D11" s="394"/>
      <c r="E11" s="70"/>
      <c r="F11" s="70"/>
      <c r="G11" s="70"/>
      <c r="H11" s="70"/>
      <c r="I11" s="70"/>
      <c r="J11" s="70"/>
      <c r="K11" s="70"/>
      <c r="L11" s="70"/>
      <c r="M11" s="70"/>
      <c r="N11" s="70"/>
      <c r="O11" s="71"/>
      <c r="P11" s="71"/>
      <c r="Q11" s="72"/>
      <c r="R11" s="68"/>
      <c r="S11" s="68"/>
      <c r="T11" s="68"/>
      <c r="U11" s="68"/>
      <c r="V11" s="68"/>
      <c r="W11" s="68"/>
      <c r="X11" s="68"/>
      <c r="Y11" s="68"/>
      <c r="Z11" s="69"/>
      <c r="AA11" s="69"/>
      <c r="AB11" s="69"/>
    </row>
    <row r="12" spans="1:28" ht="13.5" customHeight="1" x14ac:dyDescent="0.15">
      <c r="O12" s="73"/>
      <c r="P12" s="73"/>
      <c r="Q12" s="73"/>
    </row>
    <row r="13" spans="1:28" ht="13.5" customHeight="1" thickBot="1" x14ac:dyDescent="0.2">
      <c r="A13" s="62" t="s">
        <v>509</v>
      </c>
      <c r="B13" s="63"/>
      <c r="C13" s="64"/>
      <c r="D13" s="65"/>
      <c r="E13" s="65"/>
      <c r="F13" s="65"/>
      <c r="G13" s="65"/>
      <c r="H13" s="65"/>
      <c r="I13" s="65"/>
      <c r="J13" s="65"/>
      <c r="K13" s="65"/>
      <c r="L13" s="65"/>
      <c r="M13" s="65"/>
      <c r="N13" s="67"/>
      <c r="O13" s="73"/>
      <c r="P13" s="73"/>
      <c r="Q13" s="73"/>
    </row>
    <row r="14" spans="1:28" ht="61.5" customHeight="1" thickBot="1" x14ac:dyDescent="0.2">
      <c r="A14" s="377"/>
      <c r="B14" s="378"/>
      <c r="C14" s="378"/>
      <c r="D14" s="379"/>
      <c r="E14" s="74"/>
      <c r="F14" s="74"/>
      <c r="G14" s="74"/>
      <c r="H14" s="74"/>
      <c r="I14" s="74"/>
      <c r="J14" s="74"/>
      <c r="K14" s="74"/>
      <c r="L14" s="74"/>
      <c r="M14" s="74"/>
      <c r="N14" s="74"/>
      <c r="O14" s="73"/>
      <c r="P14" s="73"/>
      <c r="Q14" s="73"/>
    </row>
  </sheetData>
  <sheetProtection password="CA17" sheet="1" objects="1" scenarios="1" formatCells="0"/>
  <mergeCells count="2">
    <mergeCell ref="A14:D14"/>
    <mergeCell ref="A11:D11"/>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18</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enableFormatConditionsCalculation="0">
    <tabColor theme="3" tint="-0.499984740745262"/>
    <pageSetUpPr autoPageBreaks="0"/>
  </sheetPr>
  <dimension ref="A1:Q23"/>
  <sheetViews>
    <sheetView showGridLines="0" showRowColHeaders="0" zoomScaleNormal="100" workbookViewId="0">
      <selection activeCell="C16" sqref="C16"/>
    </sheetView>
  </sheetViews>
  <sheetFormatPr defaultRowHeight="9" x14ac:dyDescent="0.15"/>
  <cols>
    <col min="1" max="1" width="8.5703125" style="15" customWidth="1"/>
    <col min="2" max="2" width="62" style="15" customWidth="1"/>
    <col min="3" max="3" width="13.7109375"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IF(Validação!E66="Preenchido","","Mensagem: " &amp; Validação!E66 &amp; "! " &amp; Validação!E67)</f>
        <v/>
      </c>
      <c r="B2" s="235"/>
      <c r="C2" s="235"/>
      <c r="D2" s="240"/>
      <c r="E2" s="240"/>
      <c r="F2" s="240"/>
      <c r="G2" s="13"/>
      <c r="H2" s="13"/>
      <c r="I2" s="13"/>
      <c r="J2" s="13"/>
      <c r="K2" s="13"/>
      <c r="M2" s="13"/>
      <c r="P2" s="237"/>
      <c r="Q2" s="238"/>
    </row>
    <row r="3" spans="1:17" ht="24.95" customHeight="1" x14ac:dyDescent="0.15">
      <c r="A3" s="75" t="s">
        <v>210</v>
      </c>
      <c r="B3" s="414" t="s">
        <v>442</v>
      </c>
      <c r="C3" s="415"/>
    </row>
    <row r="4" spans="1:17" ht="22.5" customHeight="1" x14ac:dyDescent="0.15">
      <c r="A4" s="53" t="s">
        <v>211</v>
      </c>
      <c r="B4" s="78" t="s">
        <v>212</v>
      </c>
      <c r="C4" s="52">
        <f>SUM(C5,C6,C7,C8)</f>
        <v>0</v>
      </c>
    </row>
    <row r="5" spans="1:17" ht="22.5" customHeight="1" x14ac:dyDescent="0.15">
      <c r="A5" s="53" t="s">
        <v>213</v>
      </c>
      <c r="B5" s="78" t="s">
        <v>214</v>
      </c>
      <c r="C5" s="3">
        <v>0</v>
      </c>
      <c r="D5" s="57">
        <f t="shared" ref="D5:D10" si="0">IF(C5="",1,0)</f>
        <v>0</v>
      </c>
      <c r="E5" s="57">
        <f>SUM(D5,D6,D7,D8,D9)</f>
        <v>0</v>
      </c>
    </row>
    <row r="6" spans="1:17" ht="22.5" customHeight="1" x14ac:dyDescent="0.15">
      <c r="A6" s="53" t="s">
        <v>215</v>
      </c>
      <c r="B6" s="78" t="s">
        <v>216</v>
      </c>
      <c r="C6" s="3">
        <v>0</v>
      </c>
      <c r="D6" s="57">
        <f t="shared" si="0"/>
        <v>0</v>
      </c>
      <c r="E6" s="57"/>
    </row>
    <row r="7" spans="1:17" ht="22.5" customHeight="1" x14ac:dyDescent="0.15">
      <c r="A7" s="53" t="s">
        <v>217</v>
      </c>
      <c r="B7" s="78" t="s">
        <v>218</v>
      </c>
      <c r="C7" s="3">
        <v>0</v>
      </c>
      <c r="D7" s="57">
        <f t="shared" si="0"/>
        <v>0</v>
      </c>
      <c r="E7" s="58"/>
    </row>
    <row r="8" spans="1:17" ht="22.5" customHeight="1" x14ac:dyDescent="0.15">
      <c r="A8" s="53" t="s">
        <v>219</v>
      </c>
      <c r="B8" s="78" t="s">
        <v>220</v>
      </c>
      <c r="C8" s="3">
        <v>0</v>
      </c>
      <c r="D8" s="57">
        <f t="shared" si="0"/>
        <v>0</v>
      </c>
      <c r="E8" s="58"/>
    </row>
    <row r="9" spans="1:17" ht="22.5" customHeight="1" x14ac:dyDescent="0.15">
      <c r="A9" s="53" t="s">
        <v>221</v>
      </c>
      <c r="B9" s="78" t="s">
        <v>353</v>
      </c>
      <c r="C9" s="9">
        <v>0</v>
      </c>
      <c r="D9" s="57">
        <f t="shared" si="0"/>
        <v>0</v>
      </c>
      <c r="E9" s="58"/>
    </row>
    <row r="10" spans="1:17" ht="22.5" customHeight="1" thickBot="1" x14ac:dyDescent="0.2">
      <c r="A10" s="81" t="s">
        <v>222</v>
      </c>
      <c r="B10" s="82" t="s">
        <v>223</v>
      </c>
      <c r="C10" s="4">
        <v>0</v>
      </c>
      <c r="D10" s="57">
        <f t="shared" si="0"/>
        <v>0</v>
      </c>
      <c r="E10" s="58"/>
    </row>
    <row r="11" spans="1:17" ht="22.5" customHeight="1" thickBot="1" x14ac:dyDescent="0.2">
      <c r="A11" s="235" t="str">
        <f>IF(Validação!E69="Preenchido","","Mensagem: " &amp; Validação!E69 &amp; "! " &amp; Validação!E70)</f>
        <v/>
      </c>
      <c r="B11" s="103"/>
      <c r="C11" s="103"/>
      <c r="D11" s="58"/>
      <c r="E11" s="58"/>
    </row>
    <row r="12" spans="1:17" ht="22.5" customHeight="1" x14ac:dyDescent="0.15">
      <c r="A12" s="75" t="s">
        <v>224</v>
      </c>
      <c r="B12" s="414" t="s">
        <v>443</v>
      </c>
      <c r="C12" s="415"/>
      <c r="D12" s="58"/>
      <c r="E12" s="58"/>
    </row>
    <row r="13" spans="1:17" ht="22.5" customHeight="1" x14ac:dyDescent="0.15">
      <c r="A13" s="53" t="s">
        <v>225</v>
      </c>
      <c r="B13" s="78" t="s">
        <v>226</v>
      </c>
      <c r="C13" s="3">
        <v>0</v>
      </c>
      <c r="D13" s="57">
        <f>IF(C13="",1,0)</f>
        <v>0</v>
      </c>
      <c r="E13" s="57">
        <f>SUM(D13,D14)</f>
        <v>0</v>
      </c>
    </row>
    <row r="14" spans="1:17" ht="22.5" customHeight="1" thickBot="1" x14ac:dyDescent="0.2">
      <c r="A14" s="81" t="s">
        <v>227</v>
      </c>
      <c r="B14" s="82" t="s">
        <v>228</v>
      </c>
      <c r="C14" s="4">
        <v>0</v>
      </c>
      <c r="D14" s="57">
        <f>IF(C14="",1,0)</f>
        <v>0</v>
      </c>
      <c r="E14" s="57"/>
    </row>
    <row r="15" spans="1:17" ht="22.5" customHeight="1" thickBot="1" x14ac:dyDescent="0.2">
      <c r="A15" s="235" t="str">
        <f>IF(Validação!E72="Preenchido","","Mensagem: " &amp; Validação!E72 &amp; "! " &amp; Validação!E73)</f>
        <v/>
      </c>
      <c r="B15" s="104"/>
      <c r="C15" s="103"/>
      <c r="D15" s="58"/>
      <c r="E15" s="58"/>
    </row>
    <row r="16" spans="1:17" ht="22.5" customHeight="1" thickBot="1" x14ac:dyDescent="0.2">
      <c r="A16" s="105" t="s">
        <v>229</v>
      </c>
      <c r="B16" s="106" t="s">
        <v>444</v>
      </c>
      <c r="C16" s="10">
        <v>0</v>
      </c>
      <c r="D16" s="58"/>
      <c r="E16" s="57">
        <f>IF(C16="",1,0)</f>
        <v>0</v>
      </c>
    </row>
    <row r="17" spans="1:17" ht="22.5" customHeight="1" thickBot="1" x14ac:dyDescent="0.2">
      <c r="A17" s="235" t="str">
        <f>IF(Validação!E75="Preenchido","","Mensagem: " &amp; Validação!E75 &amp; "! " &amp; Validação!E76)</f>
        <v/>
      </c>
      <c r="B17" s="104"/>
      <c r="C17" s="103"/>
      <c r="D17" s="58"/>
      <c r="E17" s="58"/>
    </row>
    <row r="18" spans="1:17" ht="22.5" customHeight="1" x14ac:dyDescent="0.15">
      <c r="A18" s="75" t="s">
        <v>230</v>
      </c>
      <c r="B18" s="414" t="s">
        <v>441</v>
      </c>
      <c r="C18" s="415"/>
      <c r="D18" s="58"/>
      <c r="E18" s="58"/>
    </row>
    <row r="19" spans="1:17" ht="22.5" customHeight="1" x14ac:dyDescent="0.15">
      <c r="A19" s="53" t="s">
        <v>231</v>
      </c>
      <c r="B19" s="78" t="s">
        <v>232</v>
      </c>
      <c r="C19" s="3">
        <v>0</v>
      </c>
      <c r="D19" s="57">
        <f>IF(C19="",1,0)</f>
        <v>0</v>
      </c>
      <c r="E19" s="57">
        <f>SUM(D19,D20)</f>
        <v>0</v>
      </c>
    </row>
    <row r="20" spans="1:17" ht="22.5" customHeight="1" thickBot="1" x14ac:dyDescent="0.2">
      <c r="A20" s="81" t="s">
        <v>233</v>
      </c>
      <c r="B20" s="82" t="s">
        <v>234</v>
      </c>
      <c r="C20" s="4">
        <v>0</v>
      </c>
      <c r="D20" s="57">
        <f>IF(C20="",1,0)</f>
        <v>0</v>
      </c>
      <c r="E20" s="57"/>
    </row>
    <row r="22" spans="1:17" ht="13.5" customHeight="1" thickBot="1" x14ac:dyDescent="0.2">
      <c r="A22" s="62" t="s">
        <v>509</v>
      </c>
      <c r="B22" s="63"/>
      <c r="C22" s="64"/>
      <c r="D22" s="65"/>
      <c r="E22" s="65"/>
      <c r="F22" s="65"/>
      <c r="G22" s="65"/>
      <c r="H22" s="65"/>
      <c r="I22" s="65"/>
      <c r="J22" s="65"/>
      <c r="K22" s="65"/>
      <c r="L22" s="65"/>
      <c r="M22" s="65"/>
      <c r="N22" s="67"/>
      <c r="O22" s="73"/>
      <c r="P22" s="73"/>
      <c r="Q22" s="73"/>
    </row>
    <row r="23" spans="1:17" ht="61.5" customHeight="1" thickBot="1" x14ac:dyDescent="0.2">
      <c r="A23" s="377"/>
      <c r="B23" s="378"/>
      <c r="C23" s="379"/>
      <c r="D23" s="74"/>
      <c r="E23" s="74"/>
      <c r="F23" s="74"/>
      <c r="G23" s="74"/>
      <c r="H23" s="74"/>
      <c r="I23" s="74"/>
      <c r="J23" s="74"/>
      <c r="K23" s="74"/>
      <c r="L23" s="74"/>
      <c r="M23" s="74"/>
      <c r="N23" s="74"/>
      <c r="O23" s="73"/>
      <c r="P23" s="73"/>
      <c r="Q23" s="73"/>
    </row>
  </sheetData>
  <sheetProtection password="CA17" sheet="1" objects="1" scenarios="1" formatCells="0"/>
  <mergeCells count="4">
    <mergeCell ref="A23:C23"/>
    <mergeCell ref="B3:C3"/>
    <mergeCell ref="B12:C12"/>
    <mergeCell ref="B18:C18"/>
  </mergeCells>
  <phoneticPr fontId="0" type="noConversion"/>
  <hyperlinks>
    <hyperlink ref="A2" location="Validação!A1" display="Ver validação"/>
    <hyperlink ref="A11" location="Validação!A1" display="Ver validação"/>
    <hyperlink ref="A15" location="Validação!A1" display="Ver validação"/>
    <hyperlink ref="A17" location="Validação!A1" display="Ver validação"/>
  </hyperlinks>
  <printOptions horizontalCentered="1"/>
  <pageMargins left="0.23622047244094491" right="0.23622047244094491" top="0.56999999999999995" bottom="0.28000000000000003" header="0.28000000000000003" footer="0"/>
  <pageSetup orientation="landscape" horizontalDpi="300" verticalDpi="300" r:id="rId1"/>
  <headerFooter alignWithMargins="0">
    <oddHeader>&amp;R&amp;"Verdana,Normal"&amp;7 19</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enableFormatConditionsCalculation="0">
    <tabColor theme="3" tint="-0.499984740745262"/>
    <pageSetUpPr autoPageBreaks="0"/>
  </sheetPr>
  <dimension ref="A1:Q13"/>
  <sheetViews>
    <sheetView showGridLines="0" showRowColHeaders="0" zoomScaleNormal="100" workbookViewId="0">
      <selection activeCell="C7" sqref="C7"/>
    </sheetView>
  </sheetViews>
  <sheetFormatPr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IF(Validação!E78="Preenchido","","Mensagem: " &amp; Validação!E78 &amp; "! " &amp; Validação!E79)</f>
        <v/>
      </c>
      <c r="B2" s="235"/>
      <c r="C2" s="235"/>
      <c r="D2" s="240"/>
      <c r="E2" s="240"/>
      <c r="F2" s="240"/>
      <c r="G2" s="13"/>
      <c r="H2" s="13"/>
      <c r="I2" s="13"/>
      <c r="J2" s="13"/>
      <c r="K2" s="13"/>
      <c r="M2" s="13"/>
      <c r="P2" s="237"/>
      <c r="Q2" s="238"/>
    </row>
    <row r="3" spans="1:17" ht="87" customHeight="1" x14ac:dyDescent="0.15">
      <c r="A3" s="75" t="s">
        <v>235</v>
      </c>
      <c r="B3" s="88" t="s">
        <v>445</v>
      </c>
      <c r="C3" s="89" t="s">
        <v>344</v>
      </c>
    </row>
    <row r="4" spans="1:17" ht="22.5" customHeight="1" x14ac:dyDescent="0.15">
      <c r="A4" s="53" t="s">
        <v>236</v>
      </c>
      <c r="B4" s="85" t="s">
        <v>237</v>
      </c>
      <c r="C4" s="9">
        <v>0</v>
      </c>
      <c r="D4" s="57">
        <f>IF(C4="",1,0)</f>
        <v>0</v>
      </c>
      <c r="E4" s="57">
        <f>SUM(D4,D5,D6,D7,D8)</f>
        <v>0</v>
      </c>
      <c r="F4" s="57" t="str">
        <f>IF(AND('Higiene Segurança Trab.'!C19&lt;&gt;0,C6=0),"ERRO","OK")</f>
        <v>OK</v>
      </c>
    </row>
    <row r="5" spans="1:17" ht="22.5" customHeight="1" x14ac:dyDescent="0.15">
      <c r="A5" s="53" t="s">
        <v>238</v>
      </c>
      <c r="B5" s="85" t="s">
        <v>239</v>
      </c>
      <c r="C5" s="191">
        <v>0</v>
      </c>
      <c r="D5" s="57">
        <f>IF(C5="",1,0)</f>
        <v>0</v>
      </c>
      <c r="E5" s="57"/>
      <c r="F5" s="58"/>
    </row>
    <row r="6" spans="1:17" ht="22.5" customHeight="1" x14ac:dyDescent="0.15">
      <c r="A6" s="53" t="s">
        <v>240</v>
      </c>
      <c r="B6" s="85" t="s">
        <v>241</v>
      </c>
      <c r="C6" s="9">
        <v>0</v>
      </c>
      <c r="D6" s="57">
        <f>IF(C6="",1,0)</f>
        <v>0</v>
      </c>
      <c r="E6" s="58"/>
      <c r="F6" s="58"/>
    </row>
    <row r="7" spans="1:17" ht="22.5" customHeight="1" thickBot="1" x14ac:dyDescent="0.2">
      <c r="A7" s="81" t="s">
        <v>242</v>
      </c>
      <c r="B7" s="87" t="s">
        <v>243</v>
      </c>
      <c r="C7" s="187">
        <v>0</v>
      </c>
      <c r="D7" s="57">
        <f>IF(C7="",1,0)</f>
        <v>0</v>
      </c>
      <c r="E7" s="58"/>
      <c r="F7" s="58"/>
    </row>
    <row r="9" spans="1:17" ht="13.5" customHeight="1" thickBot="1" x14ac:dyDescent="0.2">
      <c r="A9" s="62" t="s">
        <v>18</v>
      </c>
      <c r="B9" s="62"/>
      <c r="C9" s="134"/>
      <c r="D9" s="134"/>
      <c r="E9" s="134"/>
      <c r="F9" s="134"/>
      <c r="G9" s="134"/>
      <c r="H9" s="134"/>
      <c r="I9" s="134"/>
      <c r="J9" s="134"/>
      <c r="K9" s="134"/>
      <c r="L9" s="134"/>
      <c r="M9" s="63"/>
      <c r="N9" s="67"/>
      <c r="O9" s="58"/>
      <c r="P9" s="79"/>
      <c r="Q9" s="58"/>
    </row>
    <row r="10" spans="1:17" ht="13.5" customHeight="1" thickBot="1" x14ac:dyDescent="0.2">
      <c r="A10" s="416"/>
      <c r="B10" s="417"/>
      <c r="C10" s="418"/>
      <c r="D10" s="198" t="str">
        <f>IF(AND(C7&lt;&gt;0,A10=""),"ERRO","OK")</f>
        <v>OK</v>
      </c>
      <c r="E10" s="199"/>
      <c r="F10" s="199"/>
      <c r="G10" s="199"/>
      <c r="H10" s="199"/>
      <c r="I10" s="199"/>
      <c r="J10" s="199"/>
      <c r="K10" s="199"/>
      <c r="L10" s="199"/>
      <c r="M10" s="199"/>
      <c r="N10" s="194"/>
      <c r="P10" s="79"/>
      <c r="Q10" s="58"/>
    </row>
    <row r="11" spans="1:17" ht="13.5" customHeight="1" x14ac:dyDescent="0.15">
      <c r="A11" s="196"/>
      <c r="B11" s="196"/>
      <c r="C11" s="196"/>
      <c r="D11" s="200"/>
      <c r="E11" s="199"/>
      <c r="F11" s="199"/>
      <c r="G11" s="199"/>
      <c r="H11" s="199"/>
      <c r="I11" s="199"/>
      <c r="J11" s="199"/>
      <c r="K11" s="199"/>
      <c r="L11" s="199"/>
      <c r="M11" s="195"/>
      <c r="N11" s="194"/>
      <c r="P11" s="79"/>
      <c r="Q11" s="58"/>
    </row>
    <row r="12" spans="1:17" ht="13.5" customHeight="1" thickBot="1" x14ac:dyDescent="0.2">
      <c r="A12" s="62" t="s">
        <v>509</v>
      </c>
      <c r="B12" s="63"/>
      <c r="C12" s="64"/>
      <c r="D12" s="65"/>
      <c r="E12" s="65"/>
      <c r="F12" s="65"/>
      <c r="G12" s="65"/>
      <c r="H12" s="65"/>
      <c r="I12" s="65"/>
      <c r="J12" s="65"/>
      <c r="K12" s="65"/>
      <c r="L12" s="65"/>
      <c r="M12" s="65"/>
      <c r="N12" s="67"/>
      <c r="O12" s="73"/>
      <c r="P12" s="73"/>
      <c r="Q12" s="73"/>
    </row>
    <row r="13" spans="1:17" ht="61.5" customHeight="1" thickBot="1" x14ac:dyDescent="0.2">
      <c r="A13" s="377"/>
      <c r="B13" s="378"/>
      <c r="C13" s="379"/>
      <c r="D13" s="74"/>
      <c r="E13" s="74"/>
      <c r="F13" s="74"/>
      <c r="G13" s="74"/>
      <c r="H13" s="74"/>
      <c r="I13" s="74"/>
      <c r="J13" s="74"/>
      <c r="K13" s="74"/>
      <c r="L13" s="74"/>
      <c r="M13" s="74"/>
      <c r="N13" s="74"/>
      <c r="O13" s="73"/>
      <c r="P13" s="73"/>
      <c r="Q13" s="73"/>
    </row>
  </sheetData>
  <sheetProtection password="CA17" sheet="1" objects="1" scenarios="1" formatCells="0"/>
  <mergeCells count="2">
    <mergeCell ref="A13:C13"/>
    <mergeCell ref="A10:C10"/>
  </mergeCells>
  <phoneticPr fontId="0" type="noConversion"/>
  <hyperlinks>
    <hyperlink ref="A2" location="Validação!A1" display="Ver validação"/>
  </hyperlinks>
  <printOptions horizontalCentered="1"/>
  <pageMargins left="0.23622047244094491" right="0.23622047244094491" top="0.55000000000000004" bottom="0.28000000000000003" header="0.28000000000000003" footer="0"/>
  <pageSetup orientation="landscape" horizontalDpi="300" verticalDpi="300" r:id="rId1"/>
  <headerFooter alignWithMargins="0">
    <oddHeader>&amp;R&amp;"Verdana,Normal"&amp;7 20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3" tint="-0.499984740745262"/>
    <pageSetUpPr autoPageBreaks="0"/>
  </sheetPr>
  <dimension ref="A1:AB27"/>
  <sheetViews>
    <sheetView showGridLines="0" showRowColHeaders="0" zoomScaleNormal="100" workbookViewId="0">
      <selection activeCell="F7" sqref="F7:G7"/>
    </sheetView>
  </sheetViews>
  <sheetFormatPr defaultRowHeight="9" x14ac:dyDescent="0.15"/>
  <cols>
    <col min="1" max="1" width="8.5703125" style="15" customWidth="1"/>
    <col min="2" max="2" width="36.7109375" style="15" customWidth="1"/>
    <col min="3" max="13" width="7.7109375" style="15" customWidth="1"/>
    <col min="14" max="15" width="8.140625" style="15" customWidth="1"/>
    <col min="16"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IF(Validação!E81="Preenchido","","Mensagem: " &amp; Validação!E81 &amp; "! " &amp; Validação!E82)</f>
        <v/>
      </c>
      <c r="B2" s="235"/>
      <c r="C2" s="235"/>
      <c r="D2" s="235"/>
      <c r="E2" s="235"/>
      <c r="F2" s="235"/>
      <c r="G2" s="13"/>
      <c r="H2" s="13"/>
      <c r="I2" s="13"/>
      <c r="J2" s="13"/>
      <c r="K2" s="13"/>
      <c r="M2" s="13"/>
      <c r="P2" s="237"/>
      <c r="Q2" s="238"/>
    </row>
    <row r="3" spans="1:17" ht="24.95" customHeight="1" x14ac:dyDescent="0.2">
      <c r="A3" s="419" t="s">
        <v>446</v>
      </c>
      <c r="B3" s="420"/>
      <c r="C3" s="420"/>
      <c r="D3" s="420"/>
      <c r="E3" s="420"/>
      <c r="F3" s="420"/>
      <c r="G3" s="420"/>
      <c r="H3" s="420"/>
      <c r="I3" s="420"/>
      <c r="J3" s="420"/>
      <c r="K3" s="420"/>
      <c r="L3" s="420"/>
      <c r="M3" s="421"/>
    </row>
    <row r="4" spans="1:17" ht="24.95" customHeight="1" x14ac:dyDescent="0.15">
      <c r="A4" s="93" t="s">
        <v>499</v>
      </c>
      <c r="B4" s="93" t="s">
        <v>447</v>
      </c>
      <c r="C4" s="94" t="s">
        <v>264</v>
      </c>
      <c r="D4" s="95"/>
      <c r="E4" s="96"/>
      <c r="F4" s="94" t="s">
        <v>265</v>
      </c>
      <c r="G4" s="97"/>
      <c r="H4" s="94" t="s">
        <v>266</v>
      </c>
      <c r="I4" s="98"/>
      <c r="J4" s="98"/>
      <c r="K4" s="425" t="s">
        <v>267</v>
      </c>
      <c r="L4" s="429"/>
      <c r="M4" s="430"/>
    </row>
    <row r="5" spans="1:17" ht="24.95" customHeight="1" x14ac:dyDescent="0.15">
      <c r="A5" s="53" t="s">
        <v>268</v>
      </c>
      <c r="B5" s="54" t="s">
        <v>269</v>
      </c>
      <c r="C5" s="425">
        <f>SUM(C6,C7)</f>
        <v>4</v>
      </c>
      <c r="D5" s="426"/>
      <c r="E5" s="427"/>
      <c r="F5" s="425">
        <f>SUM(F6,F7)</f>
        <v>2</v>
      </c>
      <c r="G5" s="427"/>
      <c r="H5" s="425">
        <f>SUM(H6,H7)</f>
        <v>1</v>
      </c>
      <c r="I5" s="426"/>
      <c r="J5" s="427"/>
      <c r="K5" s="425">
        <f>SUM(M6,M7)</f>
        <v>0</v>
      </c>
      <c r="L5" s="426"/>
      <c r="M5" s="431"/>
    </row>
    <row r="6" spans="1:17" ht="24.95" customHeight="1" x14ac:dyDescent="0.15">
      <c r="A6" s="53" t="s">
        <v>270</v>
      </c>
      <c r="B6" s="54" t="s">
        <v>4</v>
      </c>
      <c r="C6" s="373">
        <v>2</v>
      </c>
      <c r="D6" s="428"/>
      <c r="E6" s="374"/>
      <c r="F6" s="373">
        <v>0</v>
      </c>
      <c r="G6" s="374"/>
      <c r="H6" s="373">
        <v>0</v>
      </c>
      <c r="I6" s="428"/>
      <c r="J6" s="374"/>
      <c r="K6" s="373">
        <v>0</v>
      </c>
      <c r="L6" s="428"/>
      <c r="M6" s="432"/>
      <c r="N6" s="57">
        <f>IF(OR(C6="",F6="",H6="",K6=""),1,0)</f>
        <v>0</v>
      </c>
      <c r="O6" s="57">
        <f>SUM(N6,N7)</f>
        <v>0</v>
      </c>
      <c r="P6" s="57" t="str">
        <f>IF(AND(SUM(C6:M6)&gt;0,M11=0),"ERROINT2",IF(AND(SUM(C7:M7)&gt;0,M12=0),"ERROEXT2",IF(AND(SUM(C5:M5)&gt;0,M10=0),"ERRO","OK")))</f>
        <v>OK</v>
      </c>
    </row>
    <row r="7" spans="1:17" ht="24.95" customHeight="1" thickBot="1" x14ac:dyDescent="0.2">
      <c r="A7" s="81" t="s">
        <v>271</v>
      </c>
      <c r="B7" s="99" t="s">
        <v>5</v>
      </c>
      <c r="C7" s="422">
        <v>2</v>
      </c>
      <c r="D7" s="423"/>
      <c r="E7" s="424"/>
      <c r="F7" s="422">
        <v>2</v>
      </c>
      <c r="G7" s="424"/>
      <c r="H7" s="422">
        <v>1</v>
      </c>
      <c r="I7" s="423"/>
      <c r="J7" s="424"/>
      <c r="K7" s="422">
        <v>0</v>
      </c>
      <c r="L7" s="423"/>
      <c r="M7" s="433"/>
      <c r="N7" s="57">
        <f>IF(OR(C7="",F7="",H7="",K7=""),1,0)</f>
        <v>0</v>
      </c>
      <c r="O7" s="57"/>
      <c r="P7" s="57"/>
    </row>
    <row r="8" spans="1:17" ht="22.5" customHeight="1" thickBot="1" x14ac:dyDescent="0.2">
      <c r="A8" s="235" t="str">
        <f>IF(Validação!E84="Preenchido","","Mensagem: " &amp; Validação!E84 &amp; "! " &amp; Validação!E85)</f>
        <v/>
      </c>
      <c r="B8" s="103"/>
      <c r="C8" s="103"/>
      <c r="D8" s="58"/>
      <c r="E8" s="58"/>
    </row>
    <row r="9" spans="1:17" ht="87" customHeight="1" x14ac:dyDescent="0.2">
      <c r="A9" s="419" t="s">
        <v>449</v>
      </c>
      <c r="B9" s="434"/>
      <c r="C9" s="76" t="s">
        <v>21</v>
      </c>
      <c r="D9" s="2" t="s">
        <v>406</v>
      </c>
      <c r="E9" s="76" t="s">
        <v>407</v>
      </c>
      <c r="F9" s="76" t="s">
        <v>408</v>
      </c>
      <c r="G9" s="76" t="s">
        <v>409</v>
      </c>
      <c r="H9" s="76" t="s">
        <v>354</v>
      </c>
      <c r="I9" s="76" t="s">
        <v>416</v>
      </c>
      <c r="J9" s="76" t="s">
        <v>417</v>
      </c>
      <c r="K9" s="76" t="s">
        <v>415</v>
      </c>
      <c r="L9" s="76" t="s">
        <v>33</v>
      </c>
      <c r="M9" s="77" t="s">
        <v>22</v>
      </c>
      <c r="N9" s="57"/>
      <c r="O9" s="58"/>
      <c r="P9" s="58"/>
    </row>
    <row r="10" spans="1:17" ht="24.95" customHeight="1" x14ac:dyDescent="0.15">
      <c r="A10" s="100" t="s">
        <v>272</v>
      </c>
      <c r="B10" s="101" t="s">
        <v>570</v>
      </c>
      <c r="C10" s="51">
        <f>SUM(C11,C12)</f>
        <v>0</v>
      </c>
      <c r="D10" s="51">
        <f>SUM(D11,D12)</f>
        <v>0</v>
      </c>
      <c r="E10" s="51">
        <f t="shared" ref="E10:L10" si="0">SUM(E11,E12)</f>
        <v>1</v>
      </c>
      <c r="F10" s="51">
        <f t="shared" si="0"/>
        <v>0</v>
      </c>
      <c r="G10" s="51">
        <f>SUM(G11,G12)</f>
        <v>0</v>
      </c>
      <c r="H10" s="51">
        <f t="shared" si="0"/>
        <v>1</v>
      </c>
      <c r="I10" s="51">
        <f t="shared" si="0"/>
        <v>0</v>
      </c>
      <c r="J10" s="51">
        <f t="shared" si="0"/>
        <v>0</v>
      </c>
      <c r="K10" s="51">
        <f t="shared" si="0"/>
        <v>28</v>
      </c>
      <c r="L10" s="51">
        <f t="shared" si="0"/>
        <v>0</v>
      </c>
      <c r="M10" s="52">
        <f t="shared" ref="M10:M15" si="1">SUM(C10:L10)</f>
        <v>30</v>
      </c>
      <c r="N10" s="57"/>
      <c r="O10" s="58"/>
      <c r="P10" s="58"/>
    </row>
    <row r="11" spans="1:17" ht="24.95" customHeight="1" x14ac:dyDescent="0.15">
      <c r="A11" s="217" t="s">
        <v>273</v>
      </c>
      <c r="B11" s="54" t="s">
        <v>601</v>
      </c>
      <c r="C11" s="1">
        <v>0</v>
      </c>
      <c r="D11" s="1">
        <v>0</v>
      </c>
      <c r="E11" s="1">
        <v>0</v>
      </c>
      <c r="F11" s="1">
        <v>0</v>
      </c>
      <c r="G11" s="1">
        <v>0</v>
      </c>
      <c r="H11" s="1">
        <v>0</v>
      </c>
      <c r="I11" s="51">
        <v>0</v>
      </c>
      <c r="J11" s="51">
        <v>0</v>
      </c>
      <c r="K11" s="1">
        <v>24</v>
      </c>
      <c r="L11" s="1">
        <v>0</v>
      </c>
      <c r="M11" s="52">
        <f t="shared" si="1"/>
        <v>24</v>
      </c>
      <c r="N11" s="57">
        <f>IF(OR(C11="",D11="",E11="",F11="",G11="",H11="",I11="",J11="",L11="",K11=""),1,0)</f>
        <v>0</v>
      </c>
      <c r="O11" s="57">
        <f>SUM(N11,N12)</f>
        <v>0</v>
      </c>
      <c r="P11" s="58"/>
    </row>
    <row r="12" spans="1:17" ht="24.95" customHeight="1" x14ac:dyDescent="0.15">
      <c r="A12" s="217" t="s">
        <v>274</v>
      </c>
      <c r="B12" s="54" t="s">
        <v>602</v>
      </c>
      <c r="C12" s="1">
        <v>0</v>
      </c>
      <c r="D12" s="1">
        <v>0</v>
      </c>
      <c r="E12" s="1">
        <v>1</v>
      </c>
      <c r="F12" s="1">
        <v>0</v>
      </c>
      <c r="G12" s="1">
        <v>0</v>
      </c>
      <c r="H12" s="1">
        <v>1</v>
      </c>
      <c r="I12" s="51">
        <v>0</v>
      </c>
      <c r="J12" s="51">
        <v>0</v>
      </c>
      <c r="K12" s="1">
        <v>4</v>
      </c>
      <c r="L12" s="1">
        <v>0</v>
      </c>
      <c r="M12" s="52">
        <f t="shared" si="1"/>
        <v>6</v>
      </c>
      <c r="N12" s="57">
        <f>IF(OR(C12="",D12="",E12="",F12="",G12="",H12="",I12="",J12="",L12="",K12=""),1,0)</f>
        <v>0</v>
      </c>
      <c r="O12" s="58"/>
      <c r="P12" s="58"/>
    </row>
    <row r="13" spans="1:17" ht="24.95" customHeight="1" x14ac:dyDescent="0.15">
      <c r="A13" s="102" t="s">
        <v>275</v>
      </c>
      <c r="B13" s="101" t="s">
        <v>276</v>
      </c>
      <c r="C13" s="51">
        <f>SUM(C14,C15)</f>
        <v>0</v>
      </c>
      <c r="D13" s="51">
        <f>SUM(D14,D15)</f>
        <v>0</v>
      </c>
      <c r="E13" s="51">
        <f t="shared" ref="E13:L13" si="2">SUM(E14,E15)</f>
        <v>42</v>
      </c>
      <c r="F13" s="51">
        <f t="shared" si="2"/>
        <v>0</v>
      </c>
      <c r="G13" s="51">
        <f>SUM(G14,G15)</f>
        <v>0</v>
      </c>
      <c r="H13" s="51">
        <f t="shared" si="2"/>
        <v>42</v>
      </c>
      <c r="I13" s="51">
        <f t="shared" si="2"/>
        <v>0</v>
      </c>
      <c r="J13" s="51">
        <f t="shared" si="2"/>
        <v>0</v>
      </c>
      <c r="K13" s="51">
        <f t="shared" si="2"/>
        <v>165</v>
      </c>
      <c r="L13" s="51">
        <f t="shared" si="2"/>
        <v>0</v>
      </c>
      <c r="M13" s="52">
        <f t="shared" si="1"/>
        <v>249</v>
      </c>
      <c r="N13" s="57"/>
      <c r="O13" s="58"/>
      <c r="P13" s="58"/>
    </row>
    <row r="14" spans="1:17" ht="24.95" customHeight="1" x14ac:dyDescent="0.15">
      <c r="A14" s="217" t="s">
        <v>277</v>
      </c>
      <c r="B14" s="54" t="s">
        <v>278</v>
      </c>
      <c r="C14" s="1">
        <v>0</v>
      </c>
      <c r="D14" s="1">
        <v>0</v>
      </c>
      <c r="E14" s="1">
        <v>0</v>
      </c>
      <c r="F14" s="1">
        <v>0</v>
      </c>
      <c r="G14" s="1">
        <v>0</v>
      </c>
      <c r="H14" s="1">
        <v>0</v>
      </c>
      <c r="I14" s="51">
        <v>0</v>
      </c>
      <c r="J14" s="51">
        <v>0</v>
      </c>
      <c r="K14" s="1">
        <v>51</v>
      </c>
      <c r="L14" s="1">
        <v>0</v>
      </c>
      <c r="M14" s="52">
        <f t="shared" si="1"/>
        <v>51</v>
      </c>
      <c r="N14" s="57">
        <f>IF(OR(C14="",D14="",E14="",F14="",G14="",H14="",I14="",J14="",L14="",K14=""),1,0)</f>
        <v>0</v>
      </c>
      <c r="O14" s="57">
        <f>SUM(N14,N15)</f>
        <v>0</v>
      </c>
      <c r="P14" s="58"/>
    </row>
    <row r="15" spans="1:17" ht="24.95" customHeight="1" thickBot="1" x14ac:dyDescent="0.2">
      <c r="A15" s="218" t="s">
        <v>279</v>
      </c>
      <c r="B15" s="99" t="s">
        <v>280</v>
      </c>
      <c r="C15" s="6">
        <v>0</v>
      </c>
      <c r="D15" s="6">
        <v>0</v>
      </c>
      <c r="E15" s="6">
        <v>42</v>
      </c>
      <c r="F15" s="6">
        <v>0</v>
      </c>
      <c r="G15" s="6">
        <v>0</v>
      </c>
      <c r="H15" s="6">
        <v>42</v>
      </c>
      <c r="I15" s="7">
        <v>0</v>
      </c>
      <c r="J15" s="7">
        <v>0</v>
      </c>
      <c r="K15" s="6">
        <v>114</v>
      </c>
      <c r="L15" s="6">
        <v>0</v>
      </c>
      <c r="M15" s="8">
        <f t="shared" si="1"/>
        <v>198</v>
      </c>
      <c r="N15" s="57">
        <f>IF(OR(C15="",D15="",E15="",F15="",G15="",H15="",I15="",J15="",L15="",K15=""),1,0)</f>
        <v>0</v>
      </c>
      <c r="O15" s="58"/>
      <c r="P15" s="58"/>
    </row>
    <row r="16" spans="1:17" ht="22.5" customHeight="1" thickBot="1" x14ac:dyDescent="0.2">
      <c r="A16" s="235" t="str">
        <f>IF(Validação!E87="Preenchido","","Mensagem: " &amp; Validação!E87 &amp; "! " &amp; Validação!E88)</f>
        <v>Mensagem: Preenchido com reservas! Por favor confirme se as acções de formação interna não implicaram custos.</v>
      </c>
      <c r="B16" s="103"/>
      <c r="C16" s="103"/>
      <c r="D16" s="58"/>
      <c r="E16" s="58"/>
    </row>
    <row r="17" spans="1:28" ht="30" customHeight="1" x14ac:dyDescent="0.15">
      <c r="A17" s="75" t="s">
        <v>281</v>
      </c>
      <c r="B17" s="414" t="s">
        <v>448</v>
      </c>
      <c r="C17" s="435"/>
      <c r="D17" s="435"/>
      <c r="E17" s="435"/>
      <c r="F17" s="435"/>
      <c r="G17" s="436"/>
      <c r="H17" s="375" t="s">
        <v>344</v>
      </c>
      <c r="I17" s="447"/>
      <c r="J17" s="447"/>
      <c r="K17" s="447"/>
      <c r="L17" s="447"/>
      <c r="M17" s="448"/>
      <c r="N17" s="57"/>
      <c r="O17" s="58"/>
      <c r="P17" s="57" t="str">
        <f>IF(AND(SUM(C6:M6)&lt;&gt;0,H18=0),"ERROCUSINT",IF(AND(SUM(C7:M7)&lt;&gt;0,H19=0),"ERROCUSEXT","OK"))</f>
        <v>ERROCUSINT</v>
      </c>
    </row>
    <row r="18" spans="1:28" ht="24.95" customHeight="1" x14ac:dyDescent="0.15">
      <c r="A18" s="53" t="s">
        <v>282</v>
      </c>
      <c r="B18" s="395" t="s">
        <v>283</v>
      </c>
      <c r="C18" s="437"/>
      <c r="D18" s="437"/>
      <c r="E18" s="437"/>
      <c r="F18" s="437"/>
      <c r="G18" s="396"/>
      <c r="H18" s="444">
        <v>0</v>
      </c>
      <c r="I18" s="445"/>
      <c r="J18" s="445"/>
      <c r="K18" s="445"/>
      <c r="L18" s="445"/>
      <c r="M18" s="446"/>
      <c r="N18" s="57">
        <f>IF(H18="",1,0)</f>
        <v>0</v>
      </c>
      <c r="O18" s="57">
        <f>SUM(N18,N19)</f>
        <v>0</v>
      </c>
      <c r="P18" s="58"/>
    </row>
    <row r="19" spans="1:28" ht="24.95" customHeight="1" thickBot="1" x14ac:dyDescent="0.2">
      <c r="A19" s="81" t="s">
        <v>284</v>
      </c>
      <c r="B19" s="438" t="s">
        <v>285</v>
      </c>
      <c r="C19" s="439"/>
      <c r="D19" s="439"/>
      <c r="E19" s="439"/>
      <c r="F19" s="439"/>
      <c r="G19" s="440"/>
      <c r="H19" s="441">
        <v>0</v>
      </c>
      <c r="I19" s="442"/>
      <c r="J19" s="442"/>
      <c r="K19" s="442"/>
      <c r="L19" s="442"/>
      <c r="M19" s="443"/>
      <c r="N19" s="57">
        <f>IF(H19="",1,0)</f>
        <v>0</v>
      </c>
      <c r="O19" s="58"/>
      <c r="P19" s="58"/>
    </row>
    <row r="20" spans="1:28" x14ac:dyDescent="0.15">
      <c r="C20" s="83" t="str">
        <f>IF(OR(C14&lt;C11,AND(C11=0,C14&lt;&gt;0)),"ERROINT",IF(OR(C15&lt;C12,AND(C12=0,C15&lt;&gt;0)),"ERROEXT","OK"))</f>
        <v>OK</v>
      </c>
      <c r="D20" s="83" t="str">
        <f>IF(OR(D14&lt;D11,AND(D11=0,D14&lt;&gt;0)),"ERROINT",IF(OR(D15&lt;D12,AND(D12=0,D15&lt;&gt;0)),"ERROEXT","OK"))</f>
        <v>OK</v>
      </c>
      <c r="E20" s="83" t="str">
        <f t="shared" ref="E20:L20" si="3">IF(OR(E14&lt;E11,AND(E11=0,E14&lt;&gt;0)),"ERROINT",IF(OR(E15&lt;E12,AND(E12=0,E15&lt;&gt;0)),"ERROEXT","OK"))</f>
        <v>OK</v>
      </c>
      <c r="F20" s="83" t="str">
        <f t="shared" si="3"/>
        <v>OK</v>
      </c>
      <c r="G20" s="83" t="str">
        <f t="shared" si="3"/>
        <v>OK</v>
      </c>
      <c r="H20" s="83" t="str">
        <f t="shared" si="3"/>
        <v>OK</v>
      </c>
      <c r="I20" s="83" t="str">
        <f t="shared" si="3"/>
        <v>OK</v>
      </c>
      <c r="J20" s="83" t="str">
        <f t="shared" si="3"/>
        <v>OK</v>
      </c>
      <c r="K20" s="83" t="str">
        <f t="shared" si="3"/>
        <v>OK</v>
      </c>
      <c r="L20" s="83" t="str">
        <f t="shared" si="3"/>
        <v>OK</v>
      </c>
      <c r="M20" s="83"/>
      <c r="N20" s="58"/>
      <c r="O20" s="58"/>
      <c r="P20" s="58"/>
    </row>
    <row r="21" spans="1:28" s="65" customFormat="1" ht="13.5" customHeight="1" x14ac:dyDescent="0.15">
      <c r="A21" s="62" t="s">
        <v>410</v>
      </c>
      <c r="B21" s="63"/>
      <c r="C21" s="64"/>
      <c r="G21" s="66"/>
      <c r="H21" s="66"/>
      <c r="I21" s="66"/>
      <c r="J21" s="66"/>
      <c r="K21" s="66"/>
      <c r="N21" s="67"/>
      <c r="P21" s="68"/>
      <c r="Q21" s="68"/>
      <c r="R21" s="68"/>
      <c r="S21" s="68"/>
      <c r="T21" s="68"/>
      <c r="U21" s="68"/>
      <c r="V21" s="68"/>
      <c r="W21" s="68"/>
      <c r="X21" s="68"/>
      <c r="Y21" s="68"/>
      <c r="Z21" s="69"/>
      <c r="AA21" s="69"/>
      <c r="AB21" s="69"/>
    </row>
    <row r="22" spans="1:28" s="65" customFormat="1" ht="19.5" customHeight="1" x14ac:dyDescent="0.15">
      <c r="A22" s="394" t="s">
        <v>599</v>
      </c>
      <c r="B22" s="394"/>
      <c r="C22" s="394"/>
      <c r="D22" s="394"/>
      <c r="E22" s="394"/>
      <c r="F22" s="394"/>
      <c r="G22" s="394"/>
      <c r="H22" s="394"/>
      <c r="I22" s="394"/>
      <c r="J22" s="394"/>
      <c r="K22" s="394"/>
      <c r="L22" s="394"/>
      <c r="M22" s="394"/>
      <c r="N22" s="70"/>
      <c r="O22" s="71"/>
      <c r="P22" s="71"/>
      <c r="Q22" s="72"/>
      <c r="R22" s="68"/>
      <c r="S22" s="68"/>
      <c r="T22" s="68"/>
      <c r="U22" s="68"/>
      <c r="V22" s="68"/>
      <c r="W22" s="68"/>
      <c r="X22" s="68"/>
      <c r="Y22" s="68"/>
      <c r="Z22" s="69"/>
      <c r="AA22" s="69"/>
      <c r="AB22" s="69"/>
    </row>
    <row r="23" spans="1:28" s="65" customFormat="1" ht="30" customHeight="1" x14ac:dyDescent="0.15">
      <c r="A23" s="394" t="s">
        <v>600</v>
      </c>
      <c r="B23" s="394"/>
      <c r="C23" s="394"/>
      <c r="D23" s="394"/>
      <c r="E23" s="394"/>
      <c r="F23" s="394"/>
      <c r="G23" s="394"/>
      <c r="H23" s="394"/>
      <c r="I23" s="394"/>
      <c r="J23" s="394"/>
      <c r="K23" s="394"/>
      <c r="L23" s="394"/>
      <c r="M23" s="394"/>
      <c r="N23" s="70"/>
      <c r="O23" s="71"/>
      <c r="P23" s="71"/>
      <c r="Q23" s="72"/>
      <c r="R23" s="68"/>
      <c r="S23" s="68"/>
      <c r="T23" s="68"/>
      <c r="U23" s="68"/>
      <c r="V23" s="68"/>
      <c r="W23" s="68"/>
      <c r="X23" s="68"/>
      <c r="Y23" s="68"/>
      <c r="Z23" s="69"/>
      <c r="AA23" s="69"/>
      <c r="AB23" s="69"/>
    </row>
    <row r="24" spans="1:28" ht="18.75" customHeight="1" x14ac:dyDescent="0.15">
      <c r="A24" s="394" t="s">
        <v>603</v>
      </c>
      <c r="B24" s="394"/>
      <c r="C24" s="394"/>
      <c r="D24" s="394"/>
      <c r="E24" s="394"/>
      <c r="F24" s="394"/>
      <c r="G24" s="394"/>
      <c r="H24" s="394"/>
      <c r="I24" s="394"/>
      <c r="J24" s="394"/>
      <c r="K24" s="394"/>
      <c r="L24" s="394"/>
      <c r="M24" s="394"/>
      <c r="O24" s="73"/>
      <c r="P24" s="73"/>
      <c r="Q24" s="73"/>
    </row>
    <row r="25" spans="1:28" ht="13.5" customHeight="1" x14ac:dyDescent="0.15">
      <c r="O25" s="73"/>
      <c r="P25" s="73"/>
      <c r="Q25" s="73"/>
    </row>
    <row r="26" spans="1:28" ht="13.5" customHeight="1" thickBot="1" x14ac:dyDescent="0.2">
      <c r="A26" s="62" t="s">
        <v>509</v>
      </c>
      <c r="B26" s="63"/>
      <c r="C26" s="64"/>
      <c r="D26" s="65"/>
      <c r="E26" s="65"/>
      <c r="F26" s="65"/>
      <c r="G26" s="65"/>
      <c r="H26" s="65"/>
      <c r="I26" s="65"/>
      <c r="J26" s="65"/>
      <c r="K26" s="65"/>
      <c r="L26" s="65"/>
      <c r="M26" s="65"/>
      <c r="N26" s="67"/>
      <c r="O26" s="73"/>
      <c r="P26" s="73"/>
      <c r="Q26" s="73"/>
    </row>
    <row r="27" spans="1:28" ht="61.5" customHeight="1" thickBot="1" x14ac:dyDescent="0.2">
      <c r="A27" s="377" t="s">
        <v>705</v>
      </c>
      <c r="B27" s="378"/>
      <c r="C27" s="378"/>
      <c r="D27" s="378"/>
      <c r="E27" s="378"/>
      <c r="F27" s="378"/>
      <c r="G27" s="378"/>
      <c r="H27" s="378"/>
      <c r="I27" s="378"/>
      <c r="J27" s="378"/>
      <c r="K27" s="378"/>
      <c r="L27" s="378"/>
      <c r="M27" s="379"/>
      <c r="N27" s="74"/>
      <c r="O27" s="73"/>
      <c r="P27" s="73"/>
      <c r="Q27" s="73"/>
    </row>
  </sheetData>
  <sheetProtection password="CA17" sheet="1" objects="1" scenarios="1" formatCells="0"/>
  <mergeCells count="25">
    <mergeCell ref="A24:M24"/>
    <mergeCell ref="A27:M27"/>
    <mergeCell ref="A23:M23"/>
    <mergeCell ref="A22:M22"/>
    <mergeCell ref="A9:B9"/>
    <mergeCell ref="B17:G17"/>
    <mergeCell ref="B18:G18"/>
    <mergeCell ref="B19:G19"/>
    <mergeCell ref="H19:M19"/>
    <mergeCell ref="H18:M18"/>
    <mergeCell ref="H17:M17"/>
    <mergeCell ref="A3:M3"/>
    <mergeCell ref="C7:E7"/>
    <mergeCell ref="C5:E5"/>
    <mergeCell ref="F5:G5"/>
    <mergeCell ref="C6:E6"/>
    <mergeCell ref="F6:G6"/>
    <mergeCell ref="F7:G7"/>
    <mergeCell ref="K4:M4"/>
    <mergeCell ref="H5:J5"/>
    <mergeCell ref="H6:J6"/>
    <mergeCell ref="H7:J7"/>
    <mergeCell ref="K5:M5"/>
    <mergeCell ref="K6:M6"/>
    <mergeCell ref="K7:M7"/>
  </mergeCells>
  <phoneticPr fontId="0" type="noConversion"/>
  <hyperlinks>
    <hyperlink ref="A8" location="Validação!A1" display="Ver validação"/>
    <hyperlink ref="A16" location="Validação!A1" display="Ver validação"/>
    <hyperlink ref="A2" location="Validação!A1" display="Ver validação"/>
  </hyperlinks>
  <printOptions horizontalCentered="1"/>
  <pageMargins left="0.23622047244094491" right="0.23622047244094491" top="0.55000000000000004" bottom="0.26" header="0.28999999999999998" footer="0"/>
  <pageSetup orientation="landscape" horizontalDpi="300" verticalDpi="300" r:id="rId1"/>
  <headerFooter alignWithMargins="0">
    <oddHeader>&amp;R&amp;"Verdana,Normal"&amp;7 21</oddHeader>
  </headerFooter>
  <rowBreaks count="1" manualBreakCount="1">
    <brk id="16" max="12"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0" enableFormatConditionsCalculation="0">
    <tabColor theme="3" tint="-0.499984740745262"/>
    <pageSetUpPr autoPageBreaks="0"/>
  </sheetPr>
  <dimension ref="A1:Q26"/>
  <sheetViews>
    <sheetView showGridLines="0" topLeftCell="A6" zoomScaleNormal="100" workbookViewId="0">
      <selection activeCell="A23" sqref="A23:C23"/>
    </sheetView>
  </sheetViews>
  <sheetFormatPr defaultRowHeight="9" x14ac:dyDescent="0.15"/>
  <cols>
    <col min="1" max="1" width="8.5703125" style="15" customWidth="1"/>
    <col min="2" max="2" width="62" style="15" customWidth="1"/>
    <col min="3" max="3" width="21" style="15" customWidth="1"/>
    <col min="4" max="5" width="8.140625" style="15" customWidth="1"/>
    <col min="6"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IF(Validação!E90="Preenchido","","Mensagem: " &amp; Validação!E90 &amp; "! " &amp; Validação!E91)</f>
        <v/>
      </c>
      <c r="B2" s="235"/>
      <c r="C2" s="235"/>
      <c r="D2" s="240"/>
      <c r="E2" s="240"/>
      <c r="F2" s="240"/>
      <c r="G2" s="13"/>
      <c r="H2" s="13"/>
      <c r="I2" s="13"/>
      <c r="J2" s="13"/>
      <c r="K2" s="13"/>
      <c r="M2" s="13"/>
      <c r="P2" s="237"/>
      <c r="Q2" s="238"/>
    </row>
    <row r="3" spans="1:17" ht="87" customHeight="1" x14ac:dyDescent="0.15">
      <c r="A3" s="75" t="s">
        <v>451</v>
      </c>
      <c r="B3" s="214" t="s">
        <v>450</v>
      </c>
      <c r="C3" s="89" t="s">
        <v>344</v>
      </c>
    </row>
    <row r="4" spans="1:17" ht="22.5" customHeight="1" x14ac:dyDescent="0.15">
      <c r="A4" s="217" t="s">
        <v>244</v>
      </c>
      <c r="B4" s="215" t="s">
        <v>362</v>
      </c>
      <c r="C4" s="9">
        <v>6735.06</v>
      </c>
      <c r="D4" s="57">
        <f>IF(C4="",1,0)</f>
        <v>0</v>
      </c>
      <c r="E4" s="57">
        <f>SUM(D4,D5,D6,D7,D8,D9,D10,D11)</f>
        <v>0</v>
      </c>
      <c r="F4" s="58" t="str">
        <f>IF(AND(C11="",'Ausências Trabalho'!N9&lt;&gt;0),"ALERTA","OK")</f>
        <v>OK</v>
      </c>
    </row>
    <row r="5" spans="1:17" ht="22.5" customHeight="1" x14ac:dyDescent="0.15">
      <c r="A5" s="217" t="s">
        <v>245</v>
      </c>
      <c r="B5" s="215" t="s">
        <v>360</v>
      </c>
      <c r="C5" s="9">
        <v>737.58</v>
      </c>
      <c r="D5" s="57">
        <f t="shared" ref="D5:D20" si="0">IF(C5="",1,0)</f>
        <v>0</v>
      </c>
      <c r="E5" s="58"/>
    </row>
    <row r="6" spans="1:17" ht="22.5" customHeight="1" x14ac:dyDescent="0.15">
      <c r="A6" s="217" t="s">
        <v>246</v>
      </c>
      <c r="B6" s="215" t="s">
        <v>250</v>
      </c>
      <c r="C6" s="9">
        <v>0</v>
      </c>
      <c r="D6" s="57">
        <f t="shared" si="0"/>
        <v>0</v>
      </c>
      <c r="E6" s="58"/>
    </row>
    <row r="7" spans="1:17" ht="22.5" customHeight="1" x14ac:dyDescent="0.15">
      <c r="A7" s="217" t="s">
        <v>247</v>
      </c>
      <c r="B7" s="215" t="s">
        <v>252</v>
      </c>
      <c r="C7" s="9">
        <v>0</v>
      </c>
      <c r="D7" s="57">
        <f t="shared" si="0"/>
        <v>0</v>
      </c>
      <c r="E7" s="58"/>
    </row>
    <row r="8" spans="1:17" ht="22.5" customHeight="1" x14ac:dyDescent="0.15">
      <c r="A8" s="217" t="s">
        <v>248</v>
      </c>
      <c r="B8" s="215" t="s">
        <v>254</v>
      </c>
      <c r="C8" s="9">
        <v>0</v>
      </c>
      <c r="D8" s="57">
        <f t="shared" si="0"/>
        <v>0</v>
      </c>
      <c r="E8" s="58"/>
    </row>
    <row r="9" spans="1:17" ht="22.5" customHeight="1" x14ac:dyDescent="0.15">
      <c r="A9" s="217" t="s">
        <v>249</v>
      </c>
      <c r="B9" s="215" t="s">
        <v>256</v>
      </c>
      <c r="C9" s="9">
        <v>76748.98</v>
      </c>
      <c r="D9" s="57">
        <f t="shared" si="0"/>
        <v>0</v>
      </c>
      <c r="E9" s="58"/>
    </row>
    <row r="10" spans="1:17" ht="22.5" customHeight="1" x14ac:dyDescent="0.15">
      <c r="A10" s="217" t="s">
        <v>251</v>
      </c>
      <c r="B10" s="215" t="s">
        <v>257</v>
      </c>
      <c r="C10" s="9">
        <v>0</v>
      </c>
      <c r="D10" s="57">
        <f t="shared" si="0"/>
        <v>0</v>
      </c>
      <c r="E10" s="58"/>
    </row>
    <row r="11" spans="1:17" ht="22.5" customHeight="1" thickBot="1" x14ac:dyDescent="0.2">
      <c r="A11" s="218" t="s">
        <v>253</v>
      </c>
      <c r="B11" s="216" t="s">
        <v>68</v>
      </c>
      <c r="C11" s="187">
        <v>25701.64</v>
      </c>
      <c r="D11" s="57">
        <f t="shared" si="0"/>
        <v>0</v>
      </c>
      <c r="E11" s="58"/>
    </row>
    <row r="12" spans="1:17" ht="22.5" customHeight="1" thickBot="1" x14ac:dyDescent="0.2">
      <c r="A12" s="235" t="str">
        <f>IF(Validação!E93="Preenchido","","Mensagem: " &amp; Validação!E93 &amp; "! " &amp; Validação!E94)</f>
        <v/>
      </c>
      <c r="B12" s="103"/>
      <c r="C12" s="103"/>
      <c r="D12" s="58"/>
      <c r="E12" s="58"/>
    </row>
    <row r="13" spans="1:17" ht="22.5" customHeight="1" x14ac:dyDescent="0.15">
      <c r="A13" s="75" t="s">
        <v>255</v>
      </c>
      <c r="B13" s="91" t="s">
        <v>452</v>
      </c>
      <c r="C13" s="92" t="s">
        <v>344</v>
      </c>
      <c r="D13" s="57"/>
      <c r="E13" s="58"/>
    </row>
    <row r="14" spans="1:17" ht="22.5" customHeight="1" x14ac:dyDescent="0.15">
      <c r="A14" s="53" t="s">
        <v>367</v>
      </c>
      <c r="B14" s="85" t="s">
        <v>258</v>
      </c>
      <c r="C14" s="9">
        <v>0</v>
      </c>
      <c r="D14" s="57">
        <f t="shared" si="0"/>
        <v>0</v>
      </c>
      <c r="E14" s="57">
        <f>SUM(D14,D15,D16,D17,D18,D19,D20)</f>
        <v>0</v>
      </c>
    </row>
    <row r="15" spans="1:17" ht="22.5" customHeight="1" x14ac:dyDescent="0.15">
      <c r="A15" s="53" t="s">
        <v>368</v>
      </c>
      <c r="B15" s="85" t="s">
        <v>259</v>
      </c>
      <c r="C15" s="9">
        <v>0</v>
      </c>
      <c r="D15" s="57">
        <f t="shared" si="0"/>
        <v>0</v>
      </c>
      <c r="E15" s="58"/>
    </row>
    <row r="16" spans="1:17" ht="22.5" customHeight="1" x14ac:dyDescent="0.15">
      <c r="A16" s="53" t="s">
        <v>369</v>
      </c>
      <c r="B16" s="85" t="s">
        <v>260</v>
      </c>
      <c r="C16" s="9">
        <v>0</v>
      </c>
      <c r="D16" s="57">
        <f t="shared" si="0"/>
        <v>0</v>
      </c>
      <c r="E16" s="58"/>
    </row>
    <row r="17" spans="1:17" ht="22.5" customHeight="1" x14ac:dyDescent="0.15">
      <c r="A17" s="53" t="s">
        <v>370</v>
      </c>
      <c r="B17" s="85" t="s">
        <v>261</v>
      </c>
      <c r="C17" s="9">
        <v>0</v>
      </c>
      <c r="D17" s="57">
        <f t="shared" si="0"/>
        <v>0</v>
      </c>
      <c r="E17" s="58"/>
    </row>
    <row r="18" spans="1:17" ht="22.5" customHeight="1" x14ac:dyDescent="0.15">
      <c r="A18" s="53" t="s">
        <v>371</v>
      </c>
      <c r="B18" s="85" t="s">
        <v>262</v>
      </c>
      <c r="C18" s="9">
        <v>0</v>
      </c>
      <c r="D18" s="57">
        <f t="shared" si="0"/>
        <v>0</v>
      </c>
      <c r="E18" s="58"/>
    </row>
    <row r="19" spans="1:17" ht="22.5" customHeight="1" x14ac:dyDescent="0.15">
      <c r="A19" s="53" t="s">
        <v>372</v>
      </c>
      <c r="B19" s="85" t="s">
        <v>263</v>
      </c>
      <c r="C19" s="9">
        <v>0</v>
      </c>
      <c r="D19" s="57">
        <f t="shared" si="0"/>
        <v>0</v>
      </c>
      <c r="E19" s="58"/>
    </row>
    <row r="20" spans="1:17" ht="22.5" customHeight="1" thickBot="1" x14ac:dyDescent="0.2">
      <c r="A20" s="81" t="s">
        <v>373</v>
      </c>
      <c r="B20" s="84" t="s">
        <v>68</v>
      </c>
      <c r="C20" s="187">
        <v>0</v>
      </c>
      <c r="D20" s="57">
        <f t="shared" si="0"/>
        <v>0</v>
      </c>
      <c r="E20" s="58"/>
    </row>
    <row r="22" spans="1:17" ht="13.5" customHeight="1" thickBot="1" x14ac:dyDescent="0.2">
      <c r="A22" s="62" t="s">
        <v>19</v>
      </c>
      <c r="B22" s="62"/>
      <c r="C22" s="134"/>
      <c r="D22" s="134"/>
      <c r="E22" s="134"/>
      <c r="F22" s="134"/>
      <c r="G22" s="134"/>
      <c r="H22" s="134"/>
      <c r="I22" s="134"/>
      <c r="J22" s="134"/>
      <c r="K22" s="134"/>
      <c r="L22" s="134"/>
      <c r="M22" s="63"/>
      <c r="N22" s="67"/>
      <c r="O22" s="58"/>
      <c r="P22" s="79"/>
      <c r="Q22" s="58"/>
    </row>
    <row r="23" spans="1:17" ht="13.5" customHeight="1" thickBot="1" x14ac:dyDescent="0.2">
      <c r="A23" s="416" t="s">
        <v>703</v>
      </c>
      <c r="B23" s="417"/>
      <c r="C23" s="418"/>
      <c r="D23" s="198" t="str">
        <f>IF(OR(AND(C11&lt;&gt;0,A23=""),AND(C20&lt;&gt;0,A23="")),"ERRO","OK")</f>
        <v>OK</v>
      </c>
      <c r="E23" s="199"/>
      <c r="F23" s="199"/>
      <c r="G23" s="199"/>
      <c r="H23" s="199"/>
      <c r="I23" s="199"/>
      <c r="J23" s="199"/>
      <c r="K23" s="199"/>
      <c r="L23" s="199"/>
      <c r="M23" s="199"/>
      <c r="N23" s="194"/>
      <c r="P23" s="79"/>
      <c r="Q23" s="58"/>
    </row>
    <row r="24" spans="1:17" ht="13.5" customHeight="1" x14ac:dyDescent="0.15">
      <c r="A24" s="196"/>
      <c r="B24" s="196"/>
      <c r="C24" s="196"/>
      <c r="D24" s="200"/>
      <c r="E24" s="199"/>
      <c r="F24" s="199"/>
      <c r="G24" s="199"/>
      <c r="H24" s="199"/>
      <c r="I24" s="199"/>
      <c r="J24" s="199"/>
      <c r="K24" s="199"/>
      <c r="L24" s="199"/>
      <c r="M24" s="199"/>
      <c r="N24" s="194"/>
      <c r="P24" s="79"/>
      <c r="Q24" s="58"/>
    </row>
    <row r="25" spans="1:17" ht="13.5" customHeight="1" thickBot="1" x14ac:dyDescent="0.2">
      <c r="A25" s="62" t="s">
        <v>509</v>
      </c>
      <c r="B25" s="63"/>
      <c r="C25" s="64"/>
      <c r="D25" s="65"/>
      <c r="E25" s="65"/>
      <c r="F25" s="65"/>
      <c r="G25" s="65"/>
      <c r="H25" s="65"/>
      <c r="I25" s="65"/>
      <c r="J25" s="65"/>
      <c r="K25" s="65"/>
      <c r="L25" s="65"/>
      <c r="M25" s="65"/>
      <c r="N25" s="67"/>
      <c r="O25" s="73"/>
      <c r="P25" s="73"/>
      <c r="Q25" s="73"/>
    </row>
    <row r="26" spans="1:17" ht="61.5" customHeight="1" thickBot="1" x14ac:dyDescent="0.2">
      <c r="A26" s="377"/>
      <c r="B26" s="378"/>
      <c r="C26" s="379"/>
      <c r="D26" s="74"/>
      <c r="E26" s="74"/>
      <c r="F26" s="74"/>
      <c r="G26" s="74"/>
      <c r="H26" s="74"/>
      <c r="I26" s="74"/>
      <c r="J26" s="74"/>
      <c r="K26" s="74"/>
      <c r="L26" s="74"/>
      <c r="M26" s="74"/>
      <c r="N26" s="74"/>
      <c r="O26" s="73"/>
      <c r="P26" s="73"/>
      <c r="Q26" s="73"/>
    </row>
  </sheetData>
  <sheetProtection password="CA77" sheet="1" objects="1" scenarios="1" formatCells="0"/>
  <mergeCells count="2">
    <mergeCell ref="A26:C26"/>
    <mergeCell ref="A23:C23"/>
  </mergeCells>
  <phoneticPr fontId="0" type="noConversion"/>
  <hyperlinks>
    <hyperlink ref="A2" location="Validação!A1" display="Ver validação"/>
    <hyperlink ref="A12" location="Validação!A1" display="Ver validação"/>
  </hyperlinks>
  <printOptions horizontalCentered="1"/>
  <pageMargins left="0.23622047244094491" right="0.23622047244094491" top="0.56999999999999995" bottom="0.28000000000000003" header="0.28000000000000003" footer="0"/>
  <pageSetup scale="97" orientation="landscape" horizontalDpi="300" verticalDpi="300" r:id="rId1"/>
  <headerFooter alignWithMargins="0">
    <oddHeader>&amp;R&amp;"Verdana,Normal"&amp;7 22</oddHeader>
  </headerFooter>
  <rowBreaks count="1" manualBreakCount="1">
    <brk id="12" max="2"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theme="3" tint="-0.499984740745262"/>
    <pageSetUpPr autoPageBreaks="0"/>
  </sheetPr>
  <dimension ref="A1:Q25"/>
  <sheetViews>
    <sheetView showGridLines="0" showRowColHeaders="0" zoomScaleNormal="100" workbookViewId="0">
      <selection activeCell="C5" sqref="C5"/>
    </sheetView>
  </sheetViews>
  <sheetFormatPr defaultRowHeight="9" x14ac:dyDescent="0.15"/>
  <cols>
    <col min="1" max="1" width="8.5703125" style="15" customWidth="1"/>
    <col min="2" max="2" width="62" style="15" customWidth="1"/>
    <col min="3" max="3" width="21" style="15" customWidth="1"/>
    <col min="4" max="5" width="8.140625" style="15" customWidth="1"/>
    <col min="6" max="6" width="9.140625" style="15"/>
    <col min="7" max="7" width="10.5703125" style="15" customWidth="1"/>
    <col min="8"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IF(Validação!E96="Preenchido","","Mensagem: " &amp; Validação!E96 &amp; "! " &amp; Validação!E97)</f>
        <v/>
      </c>
      <c r="B2" s="235"/>
      <c r="C2" s="235"/>
      <c r="D2" s="240"/>
      <c r="E2" s="240"/>
      <c r="F2" s="240"/>
      <c r="G2" s="13"/>
      <c r="H2" s="13"/>
      <c r="I2" s="13"/>
      <c r="J2" s="13"/>
      <c r="K2" s="13"/>
      <c r="M2" s="13"/>
      <c r="P2" s="237"/>
      <c r="Q2" s="238"/>
    </row>
    <row r="3" spans="1:17" ht="87" customHeight="1" thickBot="1" x14ac:dyDescent="0.2">
      <c r="A3" s="50" t="s">
        <v>454</v>
      </c>
      <c r="B3" s="454" t="s">
        <v>453</v>
      </c>
      <c r="C3" s="455"/>
    </row>
    <row r="4" spans="1:17" ht="22.5" customHeight="1" x14ac:dyDescent="0.15">
      <c r="A4" s="75" t="s">
        <v>316</v>
      </c>
      <c r="B4" s="452" t="s">
        <v>456</v>
      </c>
      <c r="C4" s="453"/>
      <c r="D4" s="58"/>
      <c r="E4" s="58"/>
      <c r="F4" s="58"/>
    </row>
    <row r="5" spans="1:17" ht="22.5" customHeight="1" thickBot="1" x14ac:dyDescent="0.2">
      <c r="A5" s="81" t="s">
        <v>317</v>
      </c>
      <c r="B5" s="84" t="s">
        <v>318</v>
      </c>
      <c r="C5" s="192">
        <v>22</v>
      </c>
      <c r="D5" s="57">
        <f>IF(C5="",1,0)</f>
        <v>0</v>
      </c>
      <c r="E5" s="57" t="str">
        <f>IF(AND('Horas Não Trabalhadas'!N6&lt;&gt;0,C5=0),"ERRO","OK")</f>
        <v>OK</v>
      </c>
      <c r="F5" s="58"/>
    </row>
    <row r="6" spans="1:17" ht="22.5" customHeight="1" thickBot="1" x14ac:dyDescent="0.2">
      <c r="A6" s="235" t="str">
        <f>IF(Validação!E99="Preenchido","","Mensagem: " &amp; Validação!E99 &amp; "! " &amp; Validação!E100)</f>
        <v/>
      </c>
      <c r="B6" s="103"/>
      <c r="C6" s="103"/>
      <c r="D6" s="58"/>
      <c r="E6" s="58"/>
    </row>
    <row r="7" spans="1:17" ht="22.5" customHeight="1" x14ac:dyDescent="0.15">
      <c r="A7" s="75" t="s">
        <v>319</v>
      </c>
      <c r="B7" s="452" t="s">
        <v>455</v>
      </c>
      <c r="C7" s="453"/>
      <c r="D7" s="57"/>
      <c r="E7" s="58"/>
      <c r="F7" s="58"/>
    </row>
    <row r="8" spans="1:17" ht="22.5" customHeight="1" x14ac:dyDescent="0.15">
      <c r="A8" s="53" t="s">
        <v>320</v>
      </c>
      <c r="B8" s="85" t="s">
        <v>321</v>
      </c>
      <c r="C8" s="193">
        <v>0</v>
      </c>
      <c r="D8" s="57">
        <f t="shared" ref="D8:D22" si="0">IF(C8="",1,0)</f>
        <v>0</v>
      </c>
      <c r="E8" s="57">
        <f>SUM(D8,D9)</f>
        <v>0</v>
      </c>
      <c r="F8" s="58"/>
    </row>
    <row r="9" spans="1:17" ht="22.5" customHeight="1" thickBot="1" x14ac:dyDescent="0.2">
      <c r="A9" s="81" t="s">
        <v>322</v>
      </c>
      <c r="B9" s="84" t="s">
        <v>323</v>
      </c>
      <c r="C9" s="192">
        <v>0</v>
      </c>
      <c r="D9" s="57">
        <f t="shared" si="0"/>
        <v>0</v>
      </c>
      <c r="E9" s="58"/>
      <c r="F9" s="58"/>
    </row>
    <row r="10" spans="1:17" ht="22.5" customHeight="1" thickBot="1" x14ac:dyDescent="0.2">
      <c r="A10" s="235" t="str">
        <f>IF(Validação!E102="Preenchido","","Mensagem: " &amp; Validação!E102 &amp; "! " &amp; Validação!E103)</f>
        <v/>
      </c>
      <c r="B10" s="103"/>
      <c r="C10" s="103"/>
      <c r="D10" s="58"/>
      <c r="E10" s="58"/>
    </row>
    <row r="11" spans="1:17" ht="22.5" customHeight="1" x14ac:dyDescent="0.15">
      <c r="A11" s="75" t="s">
        <v>324</v>
      </c>
      <c r="B11" s="452" t="s">
        <v>457</v>
      </c>
      <c r="C11" s="453"/>
      <c r="D11" s="57"/>
      <c r="E11" s="58"/>
      <c r="F11" s="58"/>
    </row>
    <row r="12" spans="1:17" ht="22.5" customHeight="1" x14ac:dyDescent="0.15">
      <c r="A12" s="53" t="s">
        <v>325</v>
      </c>
      <c r="B12" s="85" t="s">
        <v>326</v>
      </c>
      <c r="C12" s="193">
        <v>0</v>
      </c>
      <c r="D12" s="57">
        <f t="shared" si="0"/>
        <v>0</v>
      </c>
      <c r="E12" s="57">
        <f>SUM(D12,D13,D14)</f>
        <v>0</v>
      </c>
      <c r="F12" s="57" t="str">
        <f>IF(C14&gt;(C12+C13),"ERRO","OK")</f>
        <v>OK</v>
      </c>
    </row>
    <row r="13" spans="1:17" ht="22.5" customHeight="1" x14ac:dyDescent="0.15">
      <c r="A13" s="53" t="s">
        <v>327</v>
      </c>
      <c r="B13" s="85" t="s">
        <v>328</v>
      </c>
      <c r="C13" s="193">
        <v>0</v>
      </c>
      <c r="D13" s="57">
        <f t="shared" si="0"/>
        <v>0</v>
      </c>
      <c r="E13" s="58"/>
      <c r="F13" s="58"/>
      <c r="G13" s="86"/>
    </row>
    <row r="14" spans="1:17" ht="22.5" customHeight="1" thickBot="1" x14ac:dyDescent="0.2">
      <c r="A14" s="81" t="s">
        <v>329</v>
      </c>
      <c r="B14" s="87" t="s">
        <v>330</v>
      </c>
      <c r="C14" s="192">
        <v>0</v>
      </c>
      <c r="D14" s="57">
        <f t="shared" si="0"/>
        <v>0</v>
      </c>
      <c r="E14" s="58"/>
      <c r="F14" s="58"/>
    </row>
    <row r="15" spans="1:17" ht="22.5" customHeight="1" thickBot="1" x14ac:dyDescent="0.2">
      <c r="A15" s="240" t="str">
        <f>IF(Validação!E105="Preenchido","","Mensagem: " &amp; Validação!E105 &amp; "! " &amp; Validação!E106)</f>
        <v/>
      </c>
      <c r="B15" s="103"/>
      <c r="C15" s="103"/>
      <c r="D15" s="58"/>
      <c r="E15" s="58"/>
    </row>
    <row r="16" spans="1:17" ht="22.5" customHeight="1" x14ac:dyDescent="0.15">
      <c r="A16" s="75" t="s">
        <v>331</v>
      </c>
      <c r="B16" s="91" t="s">
        <v>332</v>
      </c>
      <c r="C16" s="241">
        <f>SUM(C17:C22)</f>
        <v>0</v>
      </c>
      <c r="D16" s="57"/>
      <c r="E16" s="58"/>
      <c r="F16" s="58"/>
    </row>
    <row r="17" spans="1:17" ht="22.5" customHeight="1" x14ac:dyDescent="0.15">
      <c r="A17" s="217" t="s">
        <v>333</v>
      </c>
      <c r="B17" s="215" t="s">
        <v>334</v>
      </c>
      <c r="C17" s="193">
        <v>0</v>
      </c>
      <c r="D17" s="57">
        <f t="shared" si="0"/>
        <v>0</v>
      </c>
      <c r="E17" s="57">
        <f>SUM(D17,D18,D19,D20,D21,D22)</f>
        <v>0</v>
      </c>
      <c r="F17" s="57" t="str">
        <f>IF((C12+C13-C14)&lt;&gt;C16,"ERRO","OK")</f>
        <v>OK</v>
      </c>
    </row>
    <row r="18" spans="1:17" ht="22.5" customHeight="1" x14ac:dyDescent="0.15">
      <c r="A18" s="217" t="s">
        <v>335</v>
      </c>
      <c r="B18" s="215" t="s">
        <v>336</v>
      </c>
      <c r="C18" s="193">
        <v>0</v>
      </c>
      <c r="D18" s="57">
        <f t="shared" si="0"/>
        <v>0</v>
      </c>
      <c r="E18" s="58"/>
      <c r="F18" s="58"/>
    </row>
    <row r="19" spans="1:17" ht="22.5" customHeight="1" x14ac:dyDescent="0.15">
      <c r="A19" s="217" t="s">
        <v>337</v>
      </c>
      <c r="B19" s="215" t="s">
        <v>338</v>
      </c>
      <c r="C19" s="193">
        <v>0</v>
      </c>
      <c r="D19" s="57">
        <f t="shared" si="0"/>
        <v>0</v>
      </c>
      <c r="E19" s="58"/>
      <c r="F19" s="58"/>
    </row>
    <row r="20" spans="1:17" ht="22.5" customHeight="1" x14ac:dyDescent="0.15">
      <c r="A20" s="217" t="s">
        <v>339</v>
      </c>
      <c r="B20" s="215" t="s">
        <v>340</v>
      </c>
      <c r="C20" s="193">
        <v>0</v>
      </c>
      <c r="D20" s="57">
        <f t="shared" si="0"/>
        <v>0</v>
      </c>
      <c r="E20" s="58"/>
      <c r="F20" s="58"/>
    </row>
    <row r="21" spans="1:17" ht="22.5" customHeight="1" x14ac:dyDescent="0.15">
      <c r="A21" s="217" t="s">
        <v>341</v>
      </c>
      <c r="B21" s="215" t="s">
        <v>351</v>
      </c>
      <c r="C21" s="193">
        <v>0</v>
      </c>
      <c r="D21" s="57">
        <f t="shared" si="0"/>
        <v>0</v>
      </c>
      <c r="E21" s="58"/>
      <c r="F21" s="58"/>
    </row>
    <row r="22" spans="1:17" ht="22.5" customHeight="1" thickBot="1" x14ac:dyDescent="0.2">
      <c r="A22" s="218" t="s">
        <v>342</v>
      </c>
      <c r="B22" s="216" t="s">
        <v>352</v>
      </c>
      <c r="C22" s="192">
        <v>0</v>
      </c>
      <c r="D22" s="57">
        <f t="shared" si="0"/>
        <v>0</v>
      </c>
      <c r="E22" s="58"/>
      <c r="F22" s="58"/>
    </row>
    <row r="24" spans="1:17" ht="13.5" customHeight="1" thickBot="1" x14ac:dyDescent="0.2">
      <c r="A24" s="62" t="s">
        <v>509</v>
      </c>
      <c r="B24" s="63"/>
      <c r="C24" s="64"/>
      <c r="D24" s="65"/>
      <c r="E24" s="65"/>
      <c r="F24" s="65"/>
      <c r="G24" s="65"/>
      <c r="H24" s="65"/>
      <c r="I24" s="65"/>
      <c r="J24" s="65"/>
      <c r="K24" s="65"/>
      <c r="L24" s="65"/>
      <c r="M24" s="65"/>
      <c r="N24" s="67"/>
      <c r="O24" s="73"/>
      <c r="P24" s="73"/>
      <c r="Q24" s="73"/>
    </row>
    <row r="25" spans="1:17" ht="61.5" customHeight="1" thickBot="1" x14ac:dyDescent="0.2">
      <c r="A25" s="449"/>
      <c r="B25" s="450"/>
      <c r="C25" s="451"/>
      <c r="D25" s="74"/>
      <c r="E25" s="74"/>
      <c r="F25" s="74"/>
      <c r="G25" s="74"/>
      <c r="H25" s="74"/>
      <c r="I25" s="74"/>
      <c r="J25" s="74"/>
      <c r="K25" s="74"/>
      <c r="L25" s="74"/>
      <c r="M25" s="74"/>
      <c r="N25" s="74"/>
      <c r="O25" s="73"/>
      <c r="P25" s="73"/>
      <c r="Q25" s="73"/>
    </row>
  </sheetData>
  <sheetProtection password="CA17" sheet="1" objects="1" scenarios="1" formatCells="0"/>
  <mergeCells count="5">
    <mergeCell ref="A25:C25"/>
    <mergeCell ref="B4:C4"/>
    <mergeCell ref="B11:C11"/>
    <mergeCell ref="B7:C7"/>
    <mergeCell ref="B3:C3"/>
  </mergeCells>
  <phoneticPr fontId="0" type="noConversion"/>
  <hyperlinks>
    <hyperlink ref="A2" location="Validação!A1" display="Ver validação"/>
    <hyperlink ref="A6" location="Validação!A1" display="Ver validação"/>
    <hyperlink ref="A10" location="Validação!A1" display="Ver validação"/>
    <hyperlink ref="A15" location="Validação!A1" display="Ver validação"/>
  </hyperlinks>
  <printOptions horizontalCentered="1"/>
  <pageMargins left="0.23622047244094491" right="0.23622047244094491" top="0.56999999999999995" bottom="0.28999999999999998" header="0.28000000000000003" footer="0"/>
  <pageSetup orientation="landscape" horizontalDpi="300" verticalDpi="300" r:id="rId1"/>
  <headerFooter alignWithMargins="0">
    <oddHeader xml:space="preserve">&amp;R&amp;"Verdana,Normal"&amp;7 23&amp;"Arial,Normal"&amp;10
</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theme="3" tint="-0.499984740745262"/>
    <pageSetUpPr autoPageBreaks="0"/>
  </sheetPr>
  <dimension ref="A1:AB44"/>
  <sheetViews>
    <sheetView showGridLines="0" showRowColHeaders="0" topLeftCell="A7" zoomScaleNormal="100" workbookViewId="0">
      <selection activeCell="M35" sqref="M35"/>
    </sheetView>
  </sheetViews>
  <sheetFormatPr defaultRowHeight="9" x14ac:dyDescent="0.15"/>
  <cols>
    <col min="1" max="1" width="8.5703125" style="15" customWidth="1"/>
    <col min="2" max="2" width="22.42578125" style="15" customWidth="1"/>
    <col min="3" max="14" width="7.7109375" style="15" customWidth="1"/>
    <col min="15" max="16" width="8.140625" style="15" customWidth="1"/>
    <col min="17"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IF(Validação!E108="Preenchido","","Mensagem: " &amp; Validação!E108 &amp; "! " &amp; Validação!E109)</f>
        <v/>
      </c>
      <c r="B2" s="235"/>
      <c r="C2" s="235"/>
      <c r="D2" s="235"/>
      <c r="E2" s="235"/>
      <c r="F2" s="235"/>
      <c r="G2" s="13"/>
      <c r="H2" s="13"/>
      <c r="I2" s="13"/>
      <c r="J2" s="13"/>
      <c r="K2" s="13"/>
      <c r="M2" s="13"/>
      <c r="P2" s="237"/>
      <c r="Q2" s="238"/>
    </row>
    <row r="3" spans="1:17" ht="87" customHeight="1" x14ac:dyDescent="0.15">
      <c r="A3" s="75" t="s">
        <v>463</v>
      </c>
      <c r="B3" s="458" t="s">
        <v>6</v>
      </c>
      <c r="C3" s="459"/>
      <c r="D3" s="76" t="s">
        <v>21</v>
      </c>
      <c r="E3" s="2" t="s">
        <v>406</v>
      </c>
      <c r="F3" s="76" t="s">
        <v>407</v>
      </c>
      <c r="G3" s="76" t="s">
        <v>408</v>
      </c>
      <c r="H3" s="76" t="s">
        <v>409</v>
      </c>
      <c r="I3" s="76" t="s">
        <v>354</v>
      </c>
      <c r="J3" s="76" t="s">
        <v>416</v>
      </c>
      <c r="K3" s="76" t="s">
        <v>417</v>
      </c>
      <c r="L3" s="76" t="s">
        <v>415</v>
      </c>
      <c r="M3" s="76" t="s">
        <v>33</v>
      </c>
      <c r="N3" s="77" t="s">
        <v>22</v>
      </c>
    </row>
    <row r="4" spans="1:17" ht="13.5" customHeight="1" x14ac:dyDescent="0.15">
      <c r="A4" s="457" t="s">
        <v>295</v>
      </c>
      <c r="B4" s="456" t="s">
        <v>309</v>
      </c>
      <c r="C4" s="118" t="s">
        <v>23</v>
      </c>
      <c r="D4" s="183">
        <v>0</v>
      </c>
      <c r="E4" s="183">
        <v>0</v>
      </c>
      <c r="F4" s="183">
        <v>0</v>
      </c>
      <c r="G4" s="183">
        <v>0</v>
      </c>
      <c r="H4" s="183">
        <v>0</v>
      </c>
      <c r="I4" s="183">
        <v>0</v>
      </c>
      <c r="J4" s="126">
        <v>0</v>
      </c>
      <c r="K4" s="126">
        <v>0</v>
      </c>
      <c r="L4" s="183">
        <v>0</v>
      </c>
      <c r="M4" s="183">
        <v>0</v>
      </c>
      <c r="N4" s="119">
        <f t="shared" ref="N4:N18" si="0">SUM(D4:M4)</f>
        <v>0</v>
      </c>
      <c r="O4" s="57">
        <f>IF(OR(D4="",E4="",F4="",G4="",H4="",I4="",J4="",K4="",L4="",M4="",D5="",E5="",F5="",G5="",H5="",I5="",J5="",K5="",L5="",M5=""),1,0)</f>
        <v>0</v>
      </c>
      <c r="P4" s="57">
        <f>SUM(O4,O7,O10,O13,O16,O19,O22,O25,O28,O31,O34)</f>
        <v>0</v>
      </c>
    </row>
    <row r="5" spans="1:17" ht="13.5" customHeight="1" x14ac:dyDescent="0.15">
      <c r="A5" s="457"/>
      <c r="B5" s="456"/>
      <c r="C5" s="120" t="s">
        <v>26</v>
      </c>
      <c r="D5" s="184">
        <v>0</v>
      </c>
      <c r="E5" s="184">
        <v>0</v>
      </c>
      <c r="F5" s="184">
        <v>0</v>
      </c>
      <c r="G5" s="184">
        <v>0</v>
      </c>
      <c r="H5" s="184">
        <v>0</v>
      </c>
      <c r="I5" s="184">
        <v>0</v>
      </c>
      <c r="J5" s="127">
        <v>0</v>
      </c>
      <c r="K5" s="127">
        <v>0</v>
      </c>
      <c r="L5" s="184">
        <v>0</v>
      </c>
      <c r="M5" s="184">
        <v>0</v>
      </c>
      <c r="N5" s="121">
        <f t="shared" si="0"/>
        <v>0</v>
      </c>
      <c r="O5" s="79"/>
      <c r="P5" s="58"/>
    </row>
    <row r="6" spans="1:17" ht="13.5" customHeight="1" x14ac:dyDescent="0.15">
      <c r="A6" s="457"/>
      <c r="B6" s="456"/>
      <c r="C6" s="122" t="s">
        <v>27</v>
      </c>
      <c r="D6" s="122">
        <f t="shared" ref="D6:M6" si="1">SUM(D4:D5)</f>
        <v>0</v>
      </c>
      <c r="E6" s="122">
        <f t="shared" si="1"/>
        <v>0</v>
      </c>
      <c r="F6" s="122">
        <f t="shared" si="1"/>
        <v>0</v>
      </c>
      <c r="G6" s="122">
        <f t="shared" si="1"/>
        <v>0</v>
      </c>
      <c r="H6" s="122">
        <f t="shared" si="1"/>
        <v>0</v>
      </c>
      <c r="I6" s="122">
        <f t="shared" si="1"/>
        <v>0</v>
      </c>
      <c r="J6" s="122">
        <f t="shared" si="1"/>
        <v>0</v>
      </c>
      <c r="K6" s="122">
        <f t="shared" si="1"/>
        <v>0</v>
      </c>
      <c r="L6" s="122">
        <f t="shared" si="1"/>
        <v>0</v>
      </c>
      <c r="M6" s="122">
        <f t="shared" si="1"/>
        <v>0</v>
      </c>
      <c r="N6" s="123">
        <f t="shared" si="0"/>
        <v>0</v>
      </c>
      <c r="O6" s="79"/>
      <c r="P6" s="58"/>
    </row>
    <row r="7" spans="1:17" ht="13.5" customHeight="1" x14ac:dyDescent="0.15">
      <c r="A7" s="457" t="s">
        <v>297</v>
      </c>
      <c r="B7" s="456" t="s">
        <v>315</v>
      </c>
      <c r="C7" s="118" t="s">
        <v>23</v>
      </c>
      <c r="D7" s="183">
        <v>0</v>
      </c>
      <c r="E7" s="183">
        <v>0</v>
      </c>
      <c r="F7" s="183">
        <v>0</v>
      </c>
      <c r="G7" s="183">
        <v>0</v>
      </c>
      <c r="H7" s="183">
        <v>0</v>
      </c>
      <c r="I7" s="183">
        <v>0</v>
      </c>
      <c r="J7" s="126">
        <v>0</v>
      </c>
      <c r="K7" s="126">
        <v>0</v>
      </c>
      <c r="L7" s="183">
        <v>0</v>
      </c>
      <c r="M7" s="183">
        <v>0</v>
      </c>
      <c r="N7" s="119">
        <f t="shared" si="0"/>
        <v>0</v>
      </c>
      <c r="O7" s="57">
        <f>IF(OR(D7="",E7="",F7="",G7="",H7="",I7="",J7="",K7="",L7="",M7="",D8="",E8="",F8="",G8="",H8="",I8="",J8="",K8="",L8="",M8=""),1,0)</f>
        <v>0</v>
      </c>
      <c r="P7" s="57"/>
    </row>
    <row r="8" spans="1:17" ht="13.5" customHeight="1" x14ac:dyDescent="0.15">
      <c r="A8" s="457"/>
      <c r="B8" s="456"/>
      <c r="C8" s="120" t="s">
        <v>26</v>
      </c>
      <c r="D8" s="184">
        <v>0</v>
      </c>
      <c r="E8" s="184">
        <v>0</v>
      </c>
      <c r="F8" s="184">
        <v>0</v>
      </c>
      <c r="G8" s="184">
        <v>0</v>
      </c>
      <c r="H8" s="184">
        <v>0</v>
      </c>
      <c r="I8" s="184">
        <v>0</v>
      </c>
      <c r="J8" s="127">
        <v>0</v>
      </c>
      <c r="K8" s="127">
        <v>0</v>
      </c>
      <c r="L8" s="184">
        <v>0</v>
      </c>
      <c r="M8" s="184">
        <v>0</v>
      </c>
      <c r="N8" s="121">
        <f t="shared" si="0"/>
        <v>0</v>
      </c>
      <c r="O8" s="79"/>
      <c r="P8" s="79"/>
    </row>
    <row r="9" spans="1:17" ht="13.5" customHeight="1" x14ac:dyDescent="0.15">
      <c r="A9" s="457"/>
      <c r="B9" s="456"/>
      <c r="C9" s="122" t="s">
        <v>27</v>
      </c>
      <c r="D9" s="122">
        <f t="shared" ref="D9:M9" si="2">SUM(D8,D7)</f>
        <v>0</v>
      </c>
      <c r="E9" s="122">
        <f t="shared" si="2"/>
        <v>0</v>
      </c>
      <c r="F9" s="122">
        <f t="shared" si="2"/>
        <v>0</v>
      </c>
      <c r="G9" s="122">
        <f t="shared" si="2"/>
        <v>0</v>
      </c>
      <c r="H9" s="122">
        <f t="shared" si="2"/>
        <v>0</v>
      </c>
      <c r="I9" s="122">
        <f t="shared" si="2"/>
        <v>0</v>
      </c>
      <c r="J9" s="122">
        <f t="shared" si="2"/>
        <v>0</v>
      </c>
      <c r="K9" s="122">
        <f t="shared" si="2"/>
        <v>0</v>
      </c>
      <c r="L9" s="122">
        <f t="shared" si="2"/>
        <v>0</v>
      </c>
      <c r="M9" s="122">
        <f t="shared" si="2"/>
        <v>0</v>
      </c>
      <c r="N9" s="123">
        <f t="shared" si="0"/>
        <v>0</v>
      </c>
      <c r="O9" s="79"/>
      <c r="P9" s="79"/>
    </row>
    <row r="10" spans="1:17" ht="13.5" customHeight="1" x14ac:dyDescent="0.15">
      <c r="A10" s="457" t="s">
        <v>299</v>
      </c>
      <c r="B10" s="456" t="s">
        <v>296</v>
      </c>
      <c r="C10" s="118" t="s">
        <v>23</v>
      </c>
      <c r="D10" s="183">
        <v>0</v>
      </c>
      <c r="E10" s="183">
        <v>0</v>
      </c>
      <c r="F10" s="183">
        <v>0</v>
      </c>
      <c r="G10" s="183">
        <v>0</v>
      </c>
      <c r="H10" s="183">
        <v>0</v>
      </c>
      <c r="I10" s="183">
        <v>0</v>
      </c>
      <c r="J10" s="126">
        <v>0</v>
      </c>
      <c r="K10" s="126">
        <v>0</v>
      </c>
      <c r="L10" s="183">
        <v>0</v>
      </c>
      <c r="M10" s="183">
        <v>0</v>
      </c>
      <c r="N10" s="119">
        <f t="shared" si="0"/>
        <v>0</v>
      </c>
      <c r="O10" s="57">
        <f>IF(OR(D10="",E10="",F10="",G10="",H10="",I10="",J10="",K10="",L10="",M10="",D11="",E11="",F11="",G11="",H11="",I11="",J11="",K11="",L11="",M11=""),1,0)</f>
        <v>0</v>
      </c>
      <c r="P10" s="79"/>
    </row>
    <row r="11" spans="1:17" ht="13.5" customHeight="1" x14ac:dyDescent="0.15">
      <c r="A11" s="457"/>
      <c r="B11" s="456"/>
      <c r="C11" s="120" t="s">
        <v>26</v>
      </c>
      <c r="D11" s="184">
        <v>0</v>
      </c>
      <c r="E11" s="184">
        <v>0</v>
      </c>
      <c r="F11" s="184">
        <v>0</v>
      </c>
      <c r="G11" s="184">
        <v>0</v>
      </c>
      <c r="H11" s="184">
        <v>0</v>
      </c>
      <c r="I11" s="184">
        <v>0</v>
      </c>
      <c r="J11" s="127">
        <v>0</v>
      </c>
      <c r="K11" s="127">
        <v>0</v>
      </c>
      <c r="L11" s="184">
        <v>0</v>
      </c>
      <c r="M11" s="184">
        <v>0</v>
      </c>
      <c r="N11" s="121">
        <f t="shared" si="0"/>
        <v>0</v>
      </c>
      <c r="O11" s="79"/>
      <c r="P11" s="79"/>
    </row>
    <row r="12" spans="1:17" ht="13.5" customHeight="1" x14ac:dyDescent="0.15">
      <c r="A12" s="457"/>
      <c r="B12" s="456"/>
      <c r="C12" s="122" t="s">
        <v>27</v>
      </c>
      <c r="D12" s="122">
        <f t="shared" ref="D12:M12" si="3">SUM(D11,D10)</f>
        <v>0</v>
      </c>
      <c r="E12" s="122">
        <f t="shared" si="3"/>
        <v>0</v>
      </c>
      <c r="F12" s="122">
        <f t="shared" si="3"/>
        <v>0</v>
      </c>
      <c r="G12" s="122">
        <f t="shared" si="3"/>
        <v>0</v>
      </c>
      <c r="H12" s="122">
        <f t="shared" si="3"/>
        <v>0</v>
      </c>
      <c r="I12" s="122">
        <f t="shared" si="3"/>
        <v>0</v>
      </c>
      <c r="J12" s="122">
        <f t="shared" si="3"/>
        <v>0</v>
      </c>
      <c r="K12" s="122">
        <f t="shared" si="3"/>
        <v>0</v>
      </c>
      <c r="L12" s="122">
        <f t="shared" si="3"/>
        <v>0</v>
      </c>
      <c r="M12" s="122">
        <f t="shared" si="3"/>
        <v>0</v>
      </c>
      <c r="N12" s="123">
        <f t="shared" si="0"/>
        <v>0</v>
      </c>
      <c r="O12" s="79"/>
      <c r="P12" s="79"/>
    </row>
    <row r="13" spans="1:17" ht="13.5" customHeight="1" x14ac:dyDescent="0.15">
      <c r="A13" s="457" t="s">
        <v>301</v>
      </c>
      <c r="B13" s="456" t="s">
        <v>300</v>
      </c>
      <c r="C13" s="118" t="s">
        <v>23</v>
      </c>
      <c r="D13" s="183">
        <v>0</v>
      </c>
      <c r="E13" s="183">
        <v>0</v>
      </c>
      <c r="F13" s="183">
        <v>0</v>
      </c>
      <c r="G13" s="183">
        <v>0</v>
      </c>
      <c r="H13" s="183">
        <v>0</v>
      </c>
      <c r="I13" s="183">
        <v>0</v>
      </c>
      <c r="J13" s="126">
        <v>0</v>
      </c>
      <c r="K13" s="126">
        <v>0</v>
      </c>
      <c r="L13" s="183">
        <v>0</v>
      </c>
      <c r="M13" s="183">
        <v>0</v>
      </c>
      <c r="N13" s="119">
        <f t="shared" si="0"/>
        <v>0</v>
      </c>
      <c r="O13" s="57">
        <f>IF(OR(D13="",E13="",F13="",G13="",H13="",I13="",J13="",K13="",L13="",M13="",D14="",E14="",F14="",G14="",H14="",I14="",J14="",K14="",L14="",M14=""),1,0)</f>
        <v>0</v>
      </c>
      <c r="P13" s="58"/>
    </row>
    <row r="14" spans="1:17" ht="13.5" customHeight="1" x14ac:dyDescent="0.15">
      <c r="A14" s="457"/>
      <c r="B14" s="456"/>
      <c r="C14" s="120" t="s">
        <v>26</v>
      </c>
      <c r="D14" s="184">
        <v>0</v>
      </c>
      <c r="E14" s="184">
        <v>0</v>
      </c>
      <c r="F14" s="184">
        <v>0</v>
      </c>
      <c r="G14" s="184">
        <v>0</v>
      </c>
      <c r="H14" s="184">
        <v>0</v>
      </c>
      <c r="I14" s="184">
        <v>0</v>
      </c>
      <c r="J14" s="127">
        <v>0</v>
      </c>
      <c r="K14" s="127">
        <v>0</v>
      </c>
      <c r="L14" s="184">
        <v>0</v>
      </c>
      <c r="M14" s="184">
        <v>0</v>
      </c>
      <c r="N14" s="121">
        <f t="shared" si="0"/>
        <v>0</v>
      </c>
      <c r="O14" s="79"/>
      <c r="P14" s="58"/>
    </row>
    <row r="15" spans="1:17" ht="13.5" customHeight="1" x14ac:dyDescent="0.15">
      <c r="A15" s="457"/>
      <c r="B15" s="456"/>
      <c r="C15" s="122" t="s">
        <v>27</v>
      </c>
      <c r="D15" s="122">
        <f t="shared" ref="D15:M15" si="4">SUM(D14,D13)</f>
        <v>0</v>
      </c>
      <c r="E15" s="122">
        <f t="shared" si="4"/>
        <v>0</v>
      </c>
      <c r="F15" s="122">
        <f t="shared" si="4"/>
        <v>0</v>
      </c>
      <c r="G15" s="122">
        <f t="shared" si="4"/>
        <v>0</v>
      </c>
      <c r="H15" s="122">
        <f t="shared" si="4"/>
        <v>0</v>
      </c>
      <c r="I15" s="122">
        <f t="shared" si="4"/>
        <v>0</v>
      </c>
      <c r="J15" s="122">
        <f t="shared" si="4"/>
        <v>0</v>
      </c>
      <c r="K15" s="122">
        <f t="shared" si="4"/>
        <v>0</v>
      </c>
      <c r="L15" s="122">
        <f t="shared" si="4"/>
        <v>0</v>
      </c>
      <c r="M15" s="122">
        <f t="shared" si="4"/>
        <v>0</v>
      </c>
      <c r="N15" s="123">
        <f t="shared" si="0"/>
        <v>0</v>
      </c>
      <c r="O15" s="79"/>
      <c r="P15" s="58"/>
    </row>
    <row r="16" spans="1:17" ht="13.5" customHeight="1" x14ac:dyDescent="0.15">
      <c r="A16" s="457" t="s">
        <v>303</v>
      </c>
      <c r="B16" s="456" t="s">
        <v>311</v>
      </c>
      <c r="C16" s="118" t="s">
        <v>23</v>
      </c>
      <c r="D16" s="183">
        <v>0</v>
      </c>
      <c r="E16" s="183">
        <v>0</v>
      </c>
      <c r="F16" s="183">
        <v>0</v>
      </c>
      <c r="G16" s="183">
        <v>0</v>
      </c>
      <c r="H16" s="183">
        <v>0</v>
      </c>
      <c r="I16" s="183">
        <v>0</v>
      </c>
      <c r="J16" s="126">
        <v>0</v>
      </c>
      <c r="K16" s="126">
        <v>0</v>
      </c>
      <c r="L16" s="183">
        <v>0</v>
      </c>
      <c r="M16" s="183">
        <v>0</v>
      </c>
      <c r="N16" s="119">
        <f t="shared" si="0"/>
        <v>0</v>
      </c>
      <c r="O16" s="57">
        <f>IF(OR(D16="",E16="",F16="",G16="",H16="",I16="",J16="",K16="",L16="",M16="",D17="",E17="",F17="",G17="",H17="",I17="",J17="",K17="",L17="",M17=""),1,0)</f>
        <v>0</v>
      </c>
      <c r="P16" s="58"/>
    </row>
    <row r="17" spans="1:16" ht="13.5" customHeight="1" x14ac:dyDescent="0.15">
      <c r="A17" s="457"/>
      <c r="B17" s="456"/>
      <c r="C17" s="120"/>
      <c r="D17" s="184">
        <v>0</v>
      </c>
      <c r="E17" s="184">
        <v>0</v>
      </c>
      <c r="F17" s="184">
        <v>0</v>
      </c>
      <c r="G17" s="184">
        <v>0</v>
      </c>
      <c r="H17" s="184">
        <v>0</v>
      </c>
      <c r="I17" s="184">
        <v>0</v>
      </c>
      <c r="J17" s="127">
        <v>0</v>
      </c>
      <c r="K17" s="127">
        <v>0</v>
      </c>
      <c r="L17" s="184">
        <v>0</v>
      </c>
      <c r="M17" s="184">
        <v>0</v>
      </c>
      <c r="N17" s="121">
        <f t="shared" si="0"/>
        <v>0</v>
      </c>
      <c r="O17" s="79"/>
      <c r="P17" s="58"/>
    </row>
    <row r="18" spans="1:16" ht="13.5" customHeight="1" x14ac:dyDescent="0.15">
      <c r="A18" s="457"/>
      <c r="B18" s="456"/>
      <c r="C18" s="122" t="s">
        <v>27</v>
      </c>
      <c r="D18" s="122">
        <f t="shared" ref="D18:M18" si="5">SUM(D17,D16)</f>
        <v>0</v>
      </c>
      <c r="E18" s="122">
        <f t="shared" si="5"/>
        <v>0</v>
      </c>
      <c r="F18" s="122">
        <f t="shared" si="5"/>
        <v>0</v>
      </c>
      <c r="G18" s="122">
        <f t="shared" si="5"/>
        <v>0</v>
      </c>
      <c r="H18" s="122">
        <f t="shared" si="5"/>
        <v>0</v>
      </c>
      <c r="I18" s="122">
        <f t="shared" si="5"/>
        <v>0</v>
      </c>
      <c r="J18" s="122">
        <f t="shared" si="5"/>
        <v>0</v>
      </c>
      <c r="K18" s="122">
        <f t="shared" si="5"/>
        <v>0</v>
      </c>
      <c r="L18" s="122">
        <f t="shared" si="5"/>
        <v>0</v>
      </c>
      <c r="M18" s="122">
        <f t="shared" si="5"/>
        <v>0</v>
      </c>
      <c r="N18" s="123">
        <f t="shared" si="0"/>
        <v>0</v>
      </c>
      <c r="O18" s="79"/>
      <c r="P18" s="58"/>
    </row>
    <row r="19" spans="1:16" ht="13.5" customHeight="1" x14ac:dyDescent="0.15">
      <c r="A19" s="457" t="s">
        <v>305</v>
      </c>
      <c r="B19" s="456" t="s">
        <v>307</v>
      </c>
      <c r="C19" s="118" t="s">
        <v>23</v>
      </c>
      <c r="D19" s="183">
        <v>2</v>
      </c>
      <c r="E19" s="183">
        <v>0</v>
      </c>
      <c r="F19" s="183">
        <v>0</v>
      </c>
      <c r="G19" s="183">
        <v>5</v>
      </c>
      <c r="H19" s="183">
        <v>0</v>
      </c>
      <c r="I19" s="183">
        <v>1</v>
      </c>
      <c r="J19" s="126">
        <v>0</v>
      </c>
      <c r="K19" s="126">
        <v>0</v>
      </c>
      <c r="L19" s="183">
        <v>8</v>
      </c>
      <c r="M19" s="183">
        <v>0</v>
      </c>
      <c r="N19" s="119">
        <f t="shared" ref="N19:N36" si="6">SUM(D19:M19)</f>
        <v>16</v>
      </c>
      <c r="O19" s="57">
        <f>IF(OR(D19="",E19="",F19="",G19="",H19="",I19="",J19="",K19="",L19="",M19="",D20="",E20="",F20="",G20="",H20="",I20="",J20="",K20="",L20="",M20=""),1,0)</f>
        <v>0</v>
      </c>
      <c r="P19" s="58"/>
    </row>
    <row r="20" spans="1:16" ht="13.5" customHeight="1" x14ac:dyDescent="0.15">
      <c r="A20" s="457"/>
      <c r="B20" s="456"/>
      <c r="C20" s="120" t="s">
        <v>26</v>
      </c>
      <c r="D20" s="184">
        <v>1</v>
      </c>
      <c r="E20" s="184">
        <v>0</v>
      </c>
      <c r="F20" s="184">
        <v>7</v>
      </c>
      <c r="G20" s="184">
        <v>17</v>
      </c>
      <c r="H20" s="184">
        <v>0</v>
      </c>
      <c r="I20" s="184">
        <v>0</v>
      </c>
      <c r="J20" s="127">
        <v>0</v>
      </c>
      <c r="K20" s="127">
        <v>0</v>
      </c>
      <c r="L20" s="184">
        <v>26</v>
      </c>
      <c r="M20" s="184">
        <v>0</v>
      </c>
      <c r="N20" s="121">
        <f t="shared" si="6"/>
        <v>51</v>
      </c>
      <c r="O20" s="79"/>
      <c r="P20" s="58"/>
    </row>
    <row r="21" spans="1:16" ht="13.5" customHeight="1" x14ac:dyDescent="0.15">
      <c r="A21" s="457"/>
      <c r="B21" s="456"/>
      <c r="C21" s="122" t="s">
        <v>27</v>
      </c>
      <c r="D21" s="122">
        <f t="shared" ref="D21:M21" si="7">SUM(D19:D20)</f>
        <v>3</v>
      </c>
      <c r="E21" s="122">
        <f t="shared" si="7"/>
        <v>0</v>
      </c>
      <c r="F21" s="122">
        <f t="shared" si="7"/>
        <v>7</v>
      </c>
      <c r="G21" s="122">
        <f t="shared" si="7"/>
        <v>22</v>
      </c>
      <c r="H21" s="122">
        <f t="shared" si="7"/>
        <v>0</v>
      </c>
      <c r="I21" s="122">
        <f t="shared" si="7"/>
        <v>1</v>
      </c>
      <c r="J21" s="122">
        <f t="shared" si="7"/>
        <v>0</v>
      </c>
      <c r="K21" s="122">
        <f t="shared" si="7"/>
        <v>0</v>
      </c>
      <c r="L21" s="122">
        <f t="shared" si="7"/>
        <v>34</v>
      </c>
      <c r="M21" s="122">
        <f t="shared" si="7"/>
        <v>0</v>
      </c>
      <c r="N21" s="123">
        <f t="shared" si="6"/>
        <v>67</v>
      </c>
      <c r="O21" s="79"/>
      <c r="P21" s="58"/>
    </row>
    <row r="22" spans="1:16" ht="13.5" customHeight="1" x14ac:dyDescent="0.15">
      <c r="A22" s="457" t="s">
        <v>306</v>
      </c>
      <c r="B22" s="456" t="s">
        <v>302</v>
      </c>
      <c r="C22" s="118" t="s">
        <v>23</v>
      </c>
      <c r="D22" s="183">
        <v>0</v>
      </c>
      <c r="E22" s="183">
        <v>0</v>
      </c>
      <c r="F22" s="183">
        <v>0</v>
      </c>
      <c r="G22" s="183">
        <v>0</v>
      </c>
      <c r="H22" s="183">
        <v>0</v>
      </c>
      <c r="I22" s="183">
        <v>0</v>
      </c>
      <c r="J22" s="126">
        <v>0</v>
      </c>
      <c r="K22" s="126">
        <v>0</v>
      </c>
      <c r="L22" s="183">
        <v>0</v>
      </c>
      <c r="M22" s="183">
        <v>0</v>
      </c>
      <c r="N22" s="119">
        <f t="shared" si="6"/>
        <v>0</v>
      </c>
      <c r="O22" s="57">
        <f>IF(OR(D22="",E22="",F22="",G22="",H22="",I22="",J22="",K22="",L22="",M22="",D23="",E23="",F23="",G23="",H23="",I23="",J23="",K23="",L23="",M23=""),1,0)</f>
        <v>0</v>
      </c>
      <c r="P22" s="58"/>
    </row>
    <row r="23" spans="1:16" ht="13.5" customHeight="1" x14ac:dyDescent="0.15">
      <c r="A23" s="457"/>
      <c r="B23" s="456"/>
      <c r="C23" s="120" t="s">
        <v>26</v>
      </c>
      <c r="D23" s="184">
        <v>0</v>
      </c>
      <c r="E23" s="184">
        <v>0</v>
      </c>
      <c r="F23" s="184">
        <v>0</v>
      </c>
      <c r="G23" s="184">
        <v>0</v>
      </c>
      <c r="H23" s="184">
        <v>0</v>
      </c>
      <c r="I23" s="184">
        <v>0</v>
      </c>
      <c r="J23" s="127">
        <v>0</v>
      </c>
      <c r="K23" s="127">
        <v>0</v>
      </c>
      <c r="L23" s="184">
        <v>0</v>
      </c>
      <c r="M23" s="184">
        <v>0</v>
      </c>
      <c r="N23" s="121">
        <f t="shared" si="6"/>
        <v>0</v>
      </c>
      <c r="O23" s="79"/>
      <c r="P23" s="58"/>
    </row>
    <row r="24" spans="1:16" ht="13.5" customHeight="1" x14ac:dyDescent="0.15">
      <c r="A24" s="457"/>
      <c r="B24" s="456"/>
      <c r="C24" s="122" t="s">
        <v>27</v>
      </c>
      <c r="D24" s="122">
        <f t="shared" ref="D24:M24" si="8">SUM(D23,D22)</f>
        <v>0</v>
      </c>
      <c r="E24" s="122">
        <f t="shared" si="8"/>
        <v>0</v>
      </c>
      <c r="F24" s="122">
        <f t="shared" si="8"/>
        <v>0</v>
      </c>
      <c r="G24" s="122">
        <f t="shared" si="8"/>
        <v>0</v>
      </c>
      <c r="H24" s="122">
        <f t="shared" si="8"/>
        <v>0</v>
      </c>
      <c r="I24" s="122">
        <f t="shared" si="8"/>
        <v>0</v>
      </c>
      <c r="J24" s="122">
        <f t="shared" si="8"/>
        <v>0</v>
      </c>
      <c r="K24" s="122">
        <f t="shared" si="8"/>
        <v>0</v>
      </c>
      <c r="L24" s="122">
        <f t="shared" si="8"/>
        <v>0</v>
      </c>
      <c r="M24" s="122">
        <f t="shared" si="8"/>
        <v>0</v>
      </c>
      <c r="N24" s="123">
        <f t="shared" si="6"/>
        <v>0</v>
      </c>
      <c r="O24" s="79"/>
      <c r="P24" s="58"/>
    </row>
    <row r="25" spans="1:16" ht="13.5" customHeight="1" x14ac:dyDescent="0.15">
      <c r="A25" s="457" t="s">
        <v>308</v>
      </c>
      <c r="B25" s="456" t="s">
        <v>313</v>
      </c>
      <c r="C25" s="118" t="s">
        <v>23</v>
      </c>
      <c r="D25" s="183">
        <v>0</v>
      </c>
      <c r="E25" s="183">
        <v>0</v>
      </c>
      <c r="F25" s="183">
        <v>0</v>
      </c>
      <c r="G25" s="183">
        <v>0</v>
      </c>
      <c r="H25" s="183">
        <v>0</v>
      </c>
      <c r="I25" s="183">
        <v>0</v>
      </c>
      <c r="J25" s="126">
        <v>0</v>
      </c>
      <c r="K25" s="126">
        <v>0</v>
      </c>
      <c r="L25" s="183">
        <v>0</v>
      </c>
      <c r="M25" s="183">
        <v>0</v>
      </c>
      <c r="N25" s="119">
        <f t="shared" si="6"/>
        <v>0</v>
      </c>
      <c r="O25" s="57">
        <f>IF(OR(D25="",E25="",F25="",G25="",H25="",I25="",J25="",K25="",L25="",M25="",D26="",E26="",F26="",G26="",H26="",I26="",J26="",K26="",L26="",M26=""),1,0)</f>
        <v>0</v>
      </c>
      <c r="P25" s="58"/>
    </row>
    <row r="26" spans="1:16" ht="13.5" customHeight="1" x14ac:dyDescent="0.15">
      <c r="A26" s="457"/>
      <c r="B26" s="456"/>
      <c r="C26" s="120" t="s">
        <v>26</v>
      </c>
      <c r="D26" s="184">
        <v>0</v>
      </c>
      <c r="E26" s="184">
        <v>0</v>
      </c>
      <c r="F26" s="184">
        <v>0</v>
      </c>
      <c r="G26" s="184">
        <v>0</v>
      </c>
      <c r="H26" s="184">
        <v>0</v>
      </c>
      <c r="I26" s="184">
        <v>0</v>
      </c>
      <c r="J26" s="127">
        <v>0</v>
      </c>
      <c r="K26" s="127">
        <v>0</v>
      </c>
      <c r="L26" s="184">
        <v>0</v>
      </c>
      <c r="M26" s="184">
        <v>0</v>
      </c>
      <c r="N26" s="121">
        <f t="shared" si="6"/>
        <v>0</v>
      </c>
      <c r="O26" s="79"/>
      <c r="P26" s="58"/>
    </row>
    <row r="27" spans="1:16" ht="13.5" customHeight="1" x14ac:dyDescent="0.15">
      <c r="A27" s="457"/>
      <c r="B27" s="456"/>
      <c r="C27" s="122" t="s">
        <v>27</v>
      </c>
      <c r="D27" s="122">
        <f t="shared" ref="D27:M27" si="9">SUM(D26,D25)</f>
        <v>0</v>
      </c>
      <c r="E27" s="122">
        <f t="shared" si="9"/>
        <v>0</v>
      </c>
      <c r="F27" s="122">
        <f t="shared" si="9"/>
        <v>0</v>
      </c>
      <c r="G27" s="122">
        <f t="shared" si="9"/>
        <v>0</v>
      </c>
      <c r="H27" s="122">
        <f t="shared" si="9"/>
        <v>0</v>
      </c>
      <c r="I27" s="122">
        <f t="shared" si="9"/>
        <v>0</v>
      </c>
      <c r="J27" s="122">
        <f t="shared" si="9"/>
        <v>0</v>
      </c>
      <c r="K27" s="122">
        <f t="shared" si="9"/>
        <v>0</v>
      </c>
      <c r="L27" s="122">
        <f t="shared" si="9"/>
        <v>0</v>
      </c>
      <c r="M27" s="122">
        <f t="shared" si="9"/>
        <v>0</v>
      </c>
      <c r="N27" s="123">
        <f t="shared" si="6"/>
        <v>0</v>
      </c>
      <c r="O27" s="79"/>
      <c r="P27" s="58"/>
    </row>
    <row r="28" spans="1:16" ht="13.5" customHeight="1" x14ac:dyDescent="0.15">
      <c r="A28" s="457" t="s">
        <v>310</v>
      </c>
      <c r="B28" s="456" t="s">
        <v>298</v>
      </c>
      <c r="C28" s="118" t="s">
        <v>23</v>
      </c>
      <c r="D28" s="183">
        <v>0</v>
      </c>
      <c r="E28" s="183">
        <v>0</v>
      </c>
      <c r="F28" s="183">
        <v>0</v>
      </c>
      <c r="G28" s="183">
        <v>0</v>
      </c>
      <c r="H28" s="183">
        <v>0</v>
      </c>
      <c r="I28" s="183">
        <v>0</v>
      </c>
      <c r="J28" s="126">
        <v>0</v>
      </c>
      <c r="K28" s="126">
        <v>0</v>
      </c>
      <c r="L28" s="183">
        <v>0</v>
      </c>
      <c r="M28" s="183">
        <v>0</v>
      </c>
      <c r="N28" s="119">
        <f t="shared" si="6"/>
        <v>0</v>
      </c>
      <c r="O28" s="57">
        <f>IF(OR(D28="",E28="",F28="",G28="",H28="",I28="",J28="",K28="",L28="",M28="",D29="",E29="",F29="",G29="",H29="",I29="",J29="",K29="",L29="",M29=""),1,0)</f>
        <v>0</v>
      </c>
      <c r="P28" s="58"/>
    </row>
    <row r="29" spans="1:16" ht="13.5" customHeight="1" x14ac:dyDescent="0.15">
      <c r="A29" s="457"/>
      <c r="B29" s="456"/>
      <c r="C29" s="120" t="s">
        <v>26</v>
      </c>
      <c r="D29" s="184">
        <v>0</v>
      </c>
      <c r="E29" s="184">
        <v>0</v>
      </c>
      <c r="F29" s="184">
        <v>0</v>
      </c>
      <c r="G29" s="184">
        <v>0</v>
      </c>
      <c r="H29" s="184">
        <v>0</v>
      </c>
      <c r="I29" s="184">
        <v>0</v>
      </c>
      <c r="J29" s="127">
        <v>0</v>
      </c>
      <c r="K29" s="127">
        <v>0</v>
      </c>
      <c r="L29" s="184">
        <v>0</v>
      </c>
      <c r="M29" s="184">
        <v>0</v>
      </c>
      <c r="N29" s="121">
        <f t="shared" si="6"/>
        <v>0</v>
      </c>
      <c r="O29" s="79"/>
      <c r="P29" s="58"/>
    </row>
    <row r="30" spans="1:16" ht="13.5" customHeight="1" x14ac:dyDescent="0.15">
      <c r="A30" s="457"/>
      <c r="B30" s="456"/>
      <c r="C30" s="122" t="s">
        <v>27</v>
      </c>
      <c r="D30" s="122">
        <f t="shared" ref="D30:M30" si="10">SUM(D29,D28)</f>
        <v>0</v>
      </c>
      <c r="E30" s="122">
        <f t="shared" si="10"/>
        <v>0</v>
      </c>
      <c r="F30" s="122">
        <f t="shared" si="10"/>
        <v>0</v>
      </c>
      <c r="G30" s="122">
        <f t="shared" si="10"/>
        <v>0</v>
      </c>
      <c r="H30" s="122">
        <f t="shared" si="10"/>
        <v>0</v>
      </c>
      <c r="I30" s="122">
        <f t="shared" si="10"/>
        <v>0</v>
      </c>
      <c r="J30" s="122">
        <f t="shared" si="10"/>
        <v>0</v>
      </c>
      <c r="K30" s="122">
        <f t="shared" si="10"/>
        <v>0</v>
      </c>
      <c r="L30" s="122">
        <f t="shared" si="10"/>
        <v>0</v>
      </c>
      <c r="M30" s="122">
        <f t="shared" si="10"/>
        <v>0</v>
      </c>
      <c r="N30" s="123">
        <f t="shared" si="6"/>
        <v>0</v>
      </c>
      <c r="O30" s="79"/>
      <c r="P30" s="58"/>
    </row>
    <row r="31" spans="1:16" ht="13.5" customHeight="1" x14ac:dyDescent="0.15">
      <c r="A31" s="457" t="s">
        <v>312</v>
      </c>
      <c r="B31" s="456" t="s">
        <v>304</v>
      </c>
      <c r="C31" s="118" t="s">
        <v>23</v>
      </c>
      <c r="D31" s="183">
        <v>0</v>
      </c>
      <c r="E31" s="183">
        <v>0</v>
      </c>
      <c r="F31" s="183">
        <v>0</v>
      </c>
      <c r="G31" s="183">
        <v>0</v>
      </c>
      <c r="H31" s="183">
        <v>0</v>
      </c>
      <c r="I31" s="183">
        <v>0</v>
      </c>
      <c r="J31" s="126">
        <v>0</v>
      </c>
      <c r="K31" s="126">
        <v>0</v>
      </c>
      <c r="L31" s="183">
        <v>0</v>
      </c>
      <c r="M31" s="183">
        <v>0</v>
      </c>
      <c r="N31" s="119">
        <f>SUM(D31:M31)</f>
        <v>0</v>
      </c>
      <c r="O31" s="57">
        <f>IF(OR(D31="",E31="",F31="",G31="",H31="",I31="",J31="",K31="",L31="",M31="",D32="",E32="",F32="",G32="",H32="",I32="",J32="",K32="",L32="",M32=""),1,0)</f>
        <v>0</v>
      </c>
      <c r="P31" s="58"/>
    </row>
    <row r="32" spans="1:16" ht="13.5" customHeight="1" x14ac:dyDescent="0.15">
      <c r="A32" s="457"/>
      <c r="B32" s="456"/>
      <c r="C32" s="120" t="s">
        <v>26</v>
      </c>
      <c r="D32" s="184">
        <v>0</v>
      </c>
      <c r="E32" s="184">
        <v>0</v>
      </c>
      <c r="F32" s="184">
        <v>0</v>
      </c>
      <c r="G32" s="184">
        <v>0</v>
      </c>
      <c r="H32" s="184">
        <v>0</v>
      </c>
      <c r="I32" s="184">
        <v>0</v>
      </c>
      <c r="J32" s="127">
        <v>0</v>
      </c>
      <c r="K32" s="127">
        <v>0</v>
      </c>
      <c r="L32" s="184">
        <v>0</v>
      </c>
      <c r="M32" s="184">
        <v>0</v>
      </c>
      <c r="N32" s="121">
        <f>SUM(D32:M32)</f>
        <v>0</v>
      </c>
      <c r="O32" s="79"/>
      <c r="P32" s="58"/>
    </row>
    <row r="33" spans="1:28" ht="13.5" customHeight="1" x14ac:dyDescent="0.15">
      <c r="A33" s="457"/>
      <c r="B33" s="456"/>
      <c r="C33" s="122" t="s">
        <v>27</v>
      </c>
      <c r="D33" s="122">
        <f t="shared" ref="D33:M33" si="11">SUM(D32,D31)</f>
        <v>0</v>
      </c>
      <c r="E33" s="122">
        <f t="shared" si="11"/>
        <v>0</v>
      </c>
      <c r="F33" s="122">
        <f t="shared" si="11"/>
        <v>0</v>
      </c>
      <c r="G33" s="122">
        <f t="shared" si="11"/>
        <v>0</v>
      </c>
      <c r="H33" s="122">
        <f t="shared" si="11"/>
        <v>0</v>
      </c>
      <c r="I33" s="122">
        <f t="shared" si="11"/>
        <v>0</v>
      </c>
      <c r="J33" s="122">
        <f t="shared" si="11"/>
        <v>0</v>
      </c>
      <c r="K33" s="122">
        <f t="shared" si="11"/>
        <v>0</v>
      </c>
      <c r="L33" s="122">
        <f t="shared" si="11"/>
        <v>0</v>
      </c>
      <c r="M33" s="122">
        <f t="shared" si="11"/>
        <v>0</v>
      </c>
      <c r="N33" s="123">
        <f>SUM(D33:M33)</f>
        <v>0</v>
      </c>
      <c r="O33" s="79"/>
      <c r="P33" s="58"/>
    </row>
    <row r="34" spans="1:28" ht="13.5" customHeight="1" x14ac:dyDescent="0.15">
      <c r="A34" s="457" t="s">
        <v>314</v>
      </c>
      <c r="B34" s="456" t="s">
        <v>464</v>
      </c>
      <c r="C34" s="118" t="s">
        <v>23</v>
      </c>
      <c r="D34" s="183">
        <v>0</v>
      </c>
      <c r="E34" s="183">
        <v>0</v>
      </c>
      <c r="F34" s="183">
        <v>0</v>
      </c>
      <c r="G34" s="183">
        <v>0</v>
      </c>
      <c r="H34" s="183">
        <v>0</v>
      </c>
      <c r="I34" s="183">
        <v>0</v>
      </c>
      <c r="J34" s="126">
        <v>0</v>
      </c>
      <c r="K34" s="126">
        <v>0</v>
      </c>
      <c r="L34" s="183">
        <v>0</v>
      </c>
      <c r="M34" s="183">
        <v>0</v>
      </c>
      <c r="N34" s="119">
        <f t="shared" si="6"/>
        <v>0</v>
      </c>
      <c r="O34" s="57">
        <f>IF(OR(D34="",E34="",F34="",G34="",H34="",I34="",J34="",K34="",L34="",M34="",D35="",E35="",F35="",G35="",H35="",I35="",J35="",K35="",L35="",M35=""),1,0)</f>
        <v>0</v>
      </c>
      <c r="P34" s="58"/>
    </row>
    <row r="35" spans="1:28" ht="13.5" customHeight="1" x14ac:dyDescent="0.15">
      <c r="A35" s="457"/>
      <c r="B35" s="456"/>
      <c r="C35" s="120" t="s">
        <v>26</v>
      </c>
      <c r="D35" s="184">
        <v>0</v>
      </c>
      <c r="E35" s="184">
        <v>0</v>
      </c>
      <c r="F35" s="184">
        <v>0</v>
      </c>
      <c r="G35" s="184">
        <v>0</v>
      </c>
      <c r="H35" s="184">
        <v>0</v>
      </c>
      <c r="I35" s="184">
        <v>0</v>
      </c>
      <c r="J35" s="127">
        <v>0</v>
      </c>
      <c r="K35" s="127">
        <v>0</v>
      </c>
      <c r="L35" s="184">
        <v>0</v>
      </c>
      <c r="M35" s="184">
        <v>0</v>
      </c>
      <c r="N35" s="121">
        <f t="shared" si="6"/>
        <v>0</v>
      </c>
      <c r="O35" s="80"/>
    </row>
    <row r="36" spans="1:28" ht="13.5" customHeight="1" thickBot="1" x14ac:dyDescent="0.2">
      <c r="A36" s="460"/>
      <c r="B36" s="461"/>
      <c r="C36" s="124" t="s">
        <v>27</v>
      </c>
      <c r="D36" s="124">
        <f t="shared" ref="D36:M36" si="12">SUM(D35,D34)</f>
        <v>0</v>
      </c>
      <c r="E36" s="124">
        <f t="shared" si="12"/>
        <v>0</v>
      </c>
      <c r="F36" s="124">
        <f t="shared" si="12"/>
        <v>0</v>
      </c>
      <c r="G36" s="124">
        <f t="shared" si="12"/>
        <v>0</v>
      </c>
      <c r="H36" s="124">
        <f t="shared" si="12"/>
        <v>0</v>
      </c>
      <c r="I36" s="124">
        <f t="shared" si="12"/>
        <v>0</v>
      </c>
      <c r="J36" s="124">
        <f t="shared" si="12"/>
        <v>0</v>
      </c>
      <c r="K36" s="124">
        <f t="shared" si="12"/>
        <v>0</v>
      </c>
      <c r="L36" s="124">
        <f t="shared" si="12"/>
        <v>0</v>
      </c>
      <c r="M36" s="124">
        <f t="shared" si="12"/>
        <v>0</v>
      </c>
      <c r="N36" s="125">
        <f t="shared" si="6"/>
        <v>0</v>
      </c>
      <c r="O36" s="80"/>
    </row>
    <row r="37" spans="1:28" ht="13.5" customHeight="1" x14ac:dyDescent="0.15">
      <c r="D37" s="83">
        <f>SUM(D4,D7,D10,D13,D16,D19,D22,D25,D28,D31,D34)</f>
        <v>2</v>
      </c>
      <c r="E37" s="83">
        <f t="shared" ref="E37:M37" si="13">SUM(E4,E7,E10,E13,E16,E19,E22,E25,E28,E31,E34)</f>
        <v>0</v>
      </c>
      <c r="F37" s="83">
        <f t="shared" si="13"/>
        <v>0</v>
      </c>
      <c r="G37" s="83">
        <f t="shared" si="13"/>
        <v>5</v>
      </c>
      <c r="H37" s="83">
        <f t="shared" si="13"/>
        <v>0</v>
      </c>
      <c r="I37" s="83">
        <f t="shared" si="13"/>
        <v>1</v>
      </c>
      <c r="J37" s="83">
        <f t="shared" si="13"/>
        <v>0</v>
      </c>
      <c r="K37" s="83">
        <f t="shared" si="13"/>
        <v>0</v>
      </c>
      <c r="L37" s="83">
        <f t="shared" si="13"/>
        <v>8</v>
      </c>
      <c r="M37" s="83">
        <f t="shared" si="13"/>
        <v>0</v>
      </c>
    </row>
    <row r="38" spans="1:28" x14ac:dyDescent="0.15">
      <c r="D38" s="83">
        <f>SUM(D5,D8,D11,D14,D17,D20,D23,D26,D29,D32,D35)</f>
        <v>1</v>
      </c>
      <c r="E38" s="83">
        <f t="shared" ref="E38:M38" si="14">SUM(E5,E8,E11,E14,E17,E20,E23,E26,E29,E32,E35)</f>
        <v>0</v>
      </c>
      <c r="F38" s="83">
        <f t="shared" si="14"/>
        <v>7</v>
      </c>
      <c r="G38" s="83">
        <f t="shared" si="14"/>
        <v>17</v>
      </c>
      <c r="H38" s="83">
        <f t="shared" si="14"/>
        <v>0</v>
      </c>
      <c r="I38" s="83">
        <f t="shared" si="14"/>
        <v>0</v>
      </c>
      <c r="J38" s="83">
        <f t="shared" si="14"/>
        <v>0</v>
      </c>
      <c r="K38" s="83">
        <f t="shared" si="14"/>
        <v>0</v>
      </c>
      <c r="L38" s="83">
        <f t="shared" si="14"/>
        <v>26</v>
      </c>
      <c r="M38" s="83">
        <f t="shared" si="14"/>
        <v>0</v>
      </c>
    </row>
    <row r="39" spans="1:28" x14ac:dyDescent="0.15">
      <c r="D39" s="83" t="str">
        <f>IF(D37&lt;&gt;'Recursos Humanos'!D4,"ERROH",IF(D38&lt;&gt;'Recursos Humanos'!D5,"ERROM","OK"))</f>
        <v>OK</v>
      </c>
      <c r="E39" s="83" t="str">
        <f>IF(E37&lt;&gt;'Recursos Humanos'!E4,"ERROH",IF(E38&lt;&gt;'Recursos Humanos'!E5,"ERROM","OK"))</f>
        <v>OK</v>
      </c>
      <c r="F39" s="83" t="str">
        <f>IF(F37&lt;&gt;'Recursos Humanos'!F4,"ERROH",IF(F38&lt;&gt;'Recursos Humanos'!F5,"ERROM","OK"))</f>
        <v>OK</v>
      </c>
      <c r="G39" s="83" t="str">
        <f>IF(G37&lt;&gt;'Recursos Humanos'!G4,"ERROH",IF(G38&lt;&gt;'Recursos Humanos'!G5,"ERROM","OK"))</f>
        <v>OK</v>
      </c>
      <c r="H39" s="83" t="str">
        <f>IF(H37&lt;&gt;'Recursos Humanos'!H4,"ERROH",IF(H38&lt;&gt;'Recursos Humanos'!H5,"ERROM","OK"))</f>
        <v>OK</v>
      </c>
      <c r="I39" s="83" t="str">
        <f>IF(I37&lt;&gt;'Recursos Humanos'!I4,"ERROH",IF(I38&lt;&gt;'Recursos Humanos'!I5,"ERROM","OK"))</f>
        <v>OK</v>
      </c>
      <c r="J39" s="83" t="str">
        <f>IF(J37&lt;&gt;'Recursos Humanos'!J4,"ERROH",IF(J38&lt;&gt;'Recursos Humanos'!J5,"ERROM","OK"))</f>
        <v>OK</v>
      </c>
      <c r="K39" s="83" t="str">
        <f>IF(K37&lt;&gt;'Recursos Humanos'!K4,"ERROH",IF(K38&lt;&gt;'Recursos Humanos'!K5,"ERROM","OK"))</f>
        <v>OK</v>
      </c>
      <c r="L39" s="83" t="str">
        <f>IF(L37&lt;&gt;'Recursos Humanos'!L4,"ERROH",IF(L38&lt;&gt;'Recursos Humanos'!L5,"ERROM","OK"))</f>
        <v>OK</v>
      </c>
      <c r="M39" s="83" t="str">
        <f>IF(M37&lt;&gt;'Recursos Humanos'!M4,"ERROH",IF(M38&lt;&gt;'Recursos Humanos'!M5,"ERROM","OK"))</f>
        <v>OK</v>
      </c>
    </row>
    <row r="40" spans="1:28" s="65" customFormat="1" ht="13.5" customHeight="1" x14ac:dyDescent="0.15">
      <c r="A40" s="62" t="s">
        <v>410</v>
      </c>
      <c r="B40" s="63"/>
      <c r="C40" s="64"/>
      <c r="G40" s="66"/>
      <c r="H40" s="66"/>
      <c r="I40" s="66"/>
      <c r="J40" s="66"/>
      <c r="K40" s="66"/>
      <c r="N40" s="67"/>
      <c r="P40" s="68"/>
      <c r="Q40" s="68"/>
      <c r="R40" s="68"/>
      <c r="S40" s="68"/>
      <c r="T40" s="68"/>
      <c r="U40" s="68"/>
      <c r="V40" s="68"/>
      <c r="W40" s="68"/>
      <c r="X40" s="68"/>
      <c r="Y40" s="68"/>
      <c r="Z40" s="69"/>
      <c r="AA40" s="69"/>
      <c r="AB40" s="69"/>
    </row>
    <row r="41" spans="1:28" s="65" customFormat="1" ht="19.5" customHeight="1" x14ac:dyDescent="0.15">
      <c r="A41" s="363" t="s">
        <v>7</v>
      </c>
      <c r="B41" s="363"/>
      <c r="C41" s="363"/>
      <c r="D41" s="363"/>
      <c r="E41" s="363"/>
      <c r="F41" s="363"/>
      <c r="G41" s="363"/>
      <c r="H41" s="363"/>
      <c r="I41" s="363"/>
      <c r="J41" s="363"/>
      <c r="K41" s="363"/>
      <c r="L41" s="363"/>
      <c r="M41" s="363"/>
      <c r="N41" s="363"/>
      <c r="O41" s="71"/>
      <c r="P41" s="71"/>
      <c r="Q41" s="72"/>
      <c r="R41" s="68"/>
      <c r="S41" s="68"/>
      <c r="T41" s="68"/>
      <c r="U41" s="68"/>
      <c r="V41" s="68"/>
      <c r="W41" s="68"/>
      <c r="X41" s="68"/>
      <c r="Y41" s="68"/>
      <c r="Z41" s="69"/>
      <c r="AA41" s="69"/>
      <c r="AB41" s="69"/>
    </row>
    <row r="42" spans="1:28" ht="13.5" customHeight="1" x14ac:dyDescent="0.15">
      <c r="O42" s="73"/>
      <c r="P42" s="73"/>
      <c r="Q42" s="73"/>
    </row>
    <row r="43" spans="1:28" ht="13.5" customHeight="1" thickBot="1" x14ac:dyDescent="0.2">
      <c r="A43" s="62" t="s">
        <v>509</v>
      </c>
      <c r="B43" s="63"/>
      <c r="C43" s="64"/>
      <c r="D43" s="65"/>
      <c r="E43" s="65"/>
      <c r="F43" s="65"/>
      <c r="G43" s="65"/>
      <c r="H43" s="65"/>
      <c r="I43" s="65"/>
      <c r="J43" s="65"/>
      <c r="K43" s="65"/>
      <c r="L43" s="65"/>
      <c r="M43" s="65"/>
      <c r="N43" s="67"/>
      <c r="O43" s="73"/>
      <c r="P43" s="73"/>
      <c r="Q43" s="73"/>
    </row>
    <row r="44" spans="1:28" ht="61.5" customHeight="1" thickBot="1" x14ac:dyDescent="0.2">
      <c r="A44" s="377"/>
      <c r="B44" s="378"/>
      <c r="C44" s="378"/>
      <c r="D44" s="378"/>
      <c r="E44" s="378"/>
      <c r="F44" s="378"/>
      <c r="G44" s="378"/>
      <c r="H44" s="378"/>
      <c r="I44" s="378"/>
      <c r="J44" s="378"/>
      <c r="K44" s="378"/>
      <c r="L44" s="378"/>
      <c r="M44" s="378"/>
      <c r="N44" s="379"/>
      <c r="O44" s="73"/>
      <c r="P44" s="73"/>
      <c r="Q44" s="73"/>
    </row>
  </sheetData>
  <sheetProtection password="CA17" sheet="1" objects="1" scenarios="1" formatCells="0"/>
  <mergeCells count="25">
    <mergeCell ref="A44:N44"/>
    <mergeCell ref="A41:N41"/>
    <mergeCell ref="B22:B24"/>
    <mergeCell ref="A7:A9"/>
    <mergeCell ref="A10:A12"/>
    <mergeCell ref="A13:A15"/>
    <mergeCell ref="A16:A18"/>
    <mergeCell ref="B16:B18"/>
    <mergeCell ref="A34:A36"/>
    <mergeCell ref="A31:A33"/>
    <mergeCell ref="B31:B33"/>
    <mergeCell ref="A22:A24"/>
    <mergeCell ref="A25:A27"/>
    <mergeCell ref="A28:A30"/>
    <mergeCell ref="B34:B36"/>
    <mergeCell ref="B28:B30"/>
    <mergeCell ref="B25:B27"/>
    <mergeCell ref="A4:A6"/>
    <mergeCell ref="B3:C3"/>
    <mergeCell ref="B19:B21"/>
    <mergeCell ref="B4:B6"/>
    <mergeCell ref="B7:B9"/>
    <mergeCell ref="B10:B12"/>
    <mergeCell ref="B13:B15"/>
    <mergeCell ref="A19:A21"/>
  </mergeCells>
  <phoneticPr fontId="0" type="noConversion"/>
  <hyperlinks>
    <hyperlink ref="A2" location="Validação!A1" display="Ver validação"/>
  </hyperlinks>
  <printOptions horizontalCentered="1"/>
  <pageMargins left="0.23622047244094491" right="0.23622047244094491" top="0.56000000000000005" bottom="0.2" header="0.28000000000000003" footer="0.2"/>
  <pageSetup orientation="landscape" horizontalDpi="300" verticalDpi="300" r:id="rId1"/>
  <headerFooter alignWithMargins="0">
    <oddHeader>&amp;R&amp;"Verdana,Normal"&amp;7 24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enableFormatConditionsCalculation="0">
    <tabColor theme="3" tint="-0.499984740745262"/>
    <pageSetUpPr autoPageBreaks="0"/>
  </sheetPr>
  <dimension ref="A1:AB21"/>
  <sheetViews>
    <sheetView showGridLines="0" showRowColHeaders="0" tabSelected="1" zoomScaleNormal="100" workbookViewId="0">
      <selection activeCell="C8" sqref="C8"/>
    </sheetView>
  </sheetViews>
  <sheetFormatPr defaultRowHeight="9" x14ac:dyDescent="0.15"/>
  <cols>
    <col min="1" max="1" width="8.5703125" style="15" customWidth="1"/>
    <col min="2" max="2" width="38.28515625" style="15" customWidth="1"/>
    <col min="3" max="4" width="17.140625" style="15" customWidth="1"/>
    <col min="5" max="5" width="10" style="15" customWidth="1"/>
    <col min="6" max="7" width="8.140625" style="15" customWidth="1"/>
    <col min="8"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IF(Validação!E111="Preenchido","","Mensagem: " &amp; Validação!E111 &amp; "! " &amp; Validação!E112)</f>
        <v/>
      </c>
      <c r="B2" s="235"/>
      <c r="C2" s="235"/>
      <c r="D2" s="235"/>
      <c r="E2" s="235"/>
      <c r="F2" s="240"/>
      <c r="G2" s="13"/>
      <c r="H2" s="13"/>
      <c r="I2" s="13"/>
      <c r="J2" s="13"/>
      <c r="K2" s="13"/>
      <c r="M2" s="13"/>
      <c r="P2" s="237"/>
      <c r="Q2" s="238"/>
    </row>
    <row r="3" spans="1:17" ht="21.75" customHeight="1" x14ac:dyDescent="0.15">
      <c r="A3" s="384" t="s">
        <v>465</v>
      </c>
      <c r="B3" s="463" t="s">
        <v>466</v>
      </c>
      <c r="C3" s="375" t="s">
        <v>467</v>
      </c>
      <c r="D3" s="447"/>
      <c r="E3" s="448"/>
    </row>
    <row r="4" spans="1:17" ht="21.75" customHeight="1" x14ac:dyDescent="0.15">
      <c r="A4" s="462"/>
      <c r="B4" s="464"/>
      <c r="C4" s="51" t="s">
        <v>684</v>
      </c>
      <c r="D4" s="51" t="s">
        <v>286</v>
      </c>
      <c r="E4" s="52" t="s">
        <v>57</v>
      </c>
    </row>
    <row r="5" spans="1:17" ht="22.5" customHeight="1" x14ac:dyDescent="0.15">
      <c r="A5" s="53" t="s">
        <v>287</v>
      </c>
      <c r="B5" s="54" t="s">
        <v>21</v>
      </c>
      <c r="C5" s="1">
        <v>3</v>
      </c>
      <c r="D5" s="55">
        <f>'Recursos Humanos'!D6-'Recursos Humanos'!D18</f>
        <v>3</v>
      </c>
      <c r="E5" s="56">
        <f>IF(AND(C5=0,D5=0),0,IF(AND(C5&lt;&gt;"",D5&lt;&gt;""),D5/C5,0))</f>
        <v>1</v>
      </c>
      <c r="F5" s="57">
        <f>IF(OR(C5="",D5=""),1,0)</f>
        <v>0</v>
      </c>
      <c r="G5" s="57">
        <f>SUM(F5,F6,F7,F8,F9,F10,F11,F12,F13,F14)</f>
        <v>0</v>
      </c>
      <c r="H5" s="57" t="str">
        <f>IF(D5&lt;'Recursos Humanos'!D9+'Recursos Humanos'!D12,"ERRO",IF(D6&lt;'Recursos Humanos'!E9+'Recursos Humanos'!E12,"ERRO",IF(D7&lt;'Recursos Humanos'!F9+'Recursos Humanos'!F12,"ERRO",IF(D8&lt;'Recursos Humanos'!G9+'Recursos Humanos'!G12,"ERRO",IF(D9&lt;'Recursos Humanos'!H9+'Recursos Humanos'!H12,"ERRO",IF(D10&lt;'Recursos Humanos'!I9+'Recursos Humanos'!I12,"ERRO",I5))))))</f>
        <v>OK</v>
      </c>
      <c r="I5" s="57" t="str">
        <f>IF(D13&lt;'Recursos Humanos'!L9+'Recursos Humanos'!L12,"ERRO",IF(D14&lt;'Recursos Humanos'!M9+'Recursos Humanos'!M12,"ERRO","OK"))</f>
        <v>OK</v>
      </c>
    </row>
    <row r="6" spans="1:17" ht="22.5" customHeight="1" x14ac:dyDescent="0.15">
      <c r="A6" s="53" t="s">
        <v>288</v>
      </c>
      <c r="B6" s="54" t="s">
        <v>406</v>
      </c>
      <c r="C6" s="1">
        <v>1</v>
      </c>
      <c r="D6" s="55">
        <f>'Recursos Humanos'!E6-'Recursos Humanos'!E18</f>
        <v>0</v>
      </c>
      <c r="E6" s="56">
        <f t="shared" ref="E6:E14" si="0">IF(AND(C6=0,D6=0),0,IF(AND(C6&lt;&gt;"",D6&lt;&gt;""),D6/C6,0))</f>
        <v>0</v>
      </c>
      <c r="F6" s="57">
        <f t="shared" ref="F6:F14" si="1">IF(OR(C6="",D6=""),1,0)</f>
        <v>0</v>
      </c>
      <c r="G6" s="57"/>
      <c r="H6" s="57" t="str">
        <f>IF(OR(C5&lt;D5,C6&lt;D6,C7&lt;D7,C8&lt;D8,C9&lt;D9,C10&lt;D10,C13&lt;D13,C14&lt;D14),"ERRO","OK")</f>
        <v>OK</v>
      </c>
    </row>
    <row r="7" spans="1:17" ht="22.5" customHeight="1" x14ac:dyDescent="0.15">
      <c r="A7" s="53" t="s">
        <v>289</v>
      </c>
      <c r="B7" s="54" t="s">
        <v>407</v>
      </c>
      <c r="C7" s="1">
        <v>7</v>
      </c>
      <c r="D7" s="55">
        <f>'Recursos Humanos'!F6-'Recursos Humanos'!F18</f>
        <v>7</v>
      </c>
      <c r="E7" s="56">
        <f t="shared" si="0"/>
        <v>1</v>
      </c>
      <c r="F7" s="57">
        <f t="shared" si="1"/>
        <v>0</v>
      </c>
      <c r="G7" s="58"/>
      <c r="H7" s="58"/>
    </row>
    <row r="8" spans="1:17" ht="22.5" customHeight="1" x14ac:dyDescent="0.15">
      <c r="A8" s="53" t="s">
        <v>290</v>
      </c>
      <c r="B8" s="54" t="s">
        <v>408</v>
      </c>
      <c r="C8" s="1">
        <v>22</v>
      </c>
      <c r="D8" s="55">
        <f>'Recursos Humanos'!G6-'Recursos Humanos'!G18</f>
        <v>22</v>
      </c>
      <c r="E8" s="56">
        <f t="shared" si="0"/>
        <v>1</v>
      </c>
      <c r="F8" s="57">
        <f t="shared" si="1"/>
        <v>0</v>
      </c>
      <c r="G8" s="58"/>
      <c r="H8" s="58"/>
    </row>
    <row r="9" spans="1:17" ht="22.5" customHeight="1" x14ac:dyDescent="0.15">
      <c r="A9" s="53" t="s">
        <v>291</v>
      </c>
      <c r="B9" s="54" t="s">
        <v>409</v>
      </c>
      <c r="C9" s="1">
        <v>0</v>
      </c>
      <c r="D9" s="55">
        <f>'Recursos Humanos'!H6-'Recursos Humanos'!H18</f>
        <v>0</v>
      </c>
      <c r="E9" s="56">
        <f t="shared" si="0"/>
        <v>0</v>
      </c>
      <c r="F9" s="57">
        <f t="shared" si="1"/>
        <v>0</v>
      </c>
      <c r="G9" s="58"/>
      <c r="H9" s="58"/>
    </row>
    <row r="10" spans="1:17" ht="22.5" customHeight="1" x14ac:dyDescent="0.15">
      <c r="A10" s="53" t="s">
        <v>292</v>
      </c>
      <c r="B10" s="54" t="s">
        <v>354</v>
      </c>
      <c r="C10" s="1">
        <v>1</v>
      </c>
      <c r="D10" s="55">
        <f>'Recursos Humanos'!I6-'Recursos Humanos'!I18</f>
        <v>1</v>
      </c>
      <c r="E10" s="56">
        <f t="shared" si="0"/>
        <v>1</v>
      </c>
      <c r="F10" s="57">
        <f t="shared" si="1"/>
        <v>0</v>
      </c>
      <c r="G10" s="58"/>
      <c r="H10" s="58"/>
    </row>
    <row r="11" spans="1:17" ht="22.5" customHeight="1" x14ac:dyDescent="0.15">
      <c r="A11" s="53" t="s">
        <v>293</v>
      </c>
      <c r="B11" s="54" t="s">
        <v>416</v>
      </c>
      <c r="C11" s="1">
        <v>0</v>
      </c>
      <c r="D11" s="55">
        <f>'Recursos Humanos'!J6-'Recursos Humanos'!J18</f>
        <v>0</v>
      </c>
      <c r="E11" s="56">
        <f t="shared" si="0"/>
        <v>0</v>
      </c>
      <c r="F11" s="57">
        <f t="shared" si="1"/>
        <v>0</v>
      </c>
      <c r="G11" s="58"/>
      <c r="H11" s="58"/>
    </row>
    <row r="12" spans="1:17" ht="22.5" customHeight="1" x14ac:dyDescent="0.15">
      <c r="A12" s="53" t="s">
        <v>358</v>
      </c>
      <c r="B12" s="54" t="s">
        <v>417</v>
      </c>
      <c r="C12" s="1">
        <v>0</v>
      </c>
      <c r="D12" s="55">
        <f>'Recursos Humanos'!K6-'Recursos Humanos'!K18</f>
        <v>0</v>
      </c>
      <c r="E12" s="56">
        <f t="shared" si="0"/>
        <v>0</v>
      </c>
      <c r="F12" s="57">
        <f t="shared" si="1"/>
        <v>0</v>
      </c>
      <c r="G12" s="58"/>
      <c r="H12" s="58"/>
    </row>
    <row r="13" spans="1:17" ht="22.5" customHeight="1" x14ac:dyDescent="0.15">
      <c r="A13" s="53" t="s">
        <v>294</v>
      </c>
      <c r="B13" s="54" t="s">
        <v>415</v>
      </c>
      <c r="C13" s="1">
        <v>37</v>
      </c>
      <c r="D13" s="55">
        <f>'Recursos Humanos'!L6-'Recursos Humanos'!L18</f>
        <v>34</v>
      </c>
      <c r="E13" s="56">
        <f t="shared" si="0"/>
        <v>0.91891891891891897</v>
      </c>
      <c r="F13" s="57">
        <f t="shared" si="1"/>
        <v>0</v>
      </c>
      <c r="G13" s="58"/>
      <c r="H13" s="58"/>
    </row>
    <row r="14" spans="1:17" ht="22.5" customHeight="1" x14ac:dyDescent="0.15">
      <c r="A14" s="53" t="s">
        <v>359</v>
      </c>
      <c r="B14" s="54" t="s">
        <v>68</v>
      </c>
      <c r="C14" s="1">
        <v>0</v>
      </c>
      <c r="D14" s="55">
        <f>'Recursos Humanos'!M6-'Recursos Humanos'!M18</f>
        <v>0</v>
      </c>
      <c r="E14" s="56">
        <f t="shared" si="0"/>
        <v>0</v>
      </c>
      <c r="F14" s="57">
        <f t="shared" si="1"/>
        <v>0</v>
      </c>
      <c r="G14" s="58"/>
      <c r="H14" s="58"/>
    </row>
    <row r="15" spans="1:17" ht="22.5" customHeight="1" thickBot="1" x14ac:dyDescent="0.2">
      <c r="A15" s="59" t="s">
        <v>359</v>
      </c>
      <c r="B15" s="60" t="s">
        <v>22</v>
      </c>
      <c r="C15" s="7">
        <f>SUM(C5:C14)</f>
        <v>71</v>
      </c>
      <c r="D15" s="7">
        <f>SUM(D5:D14)</f>
        <v>67</v>
      </c>
      <c r="E15" s="61">
        <f>IF(AND(C15=0,D15=0),0,IF(AND(C15&lt;&gt;"",D15&lt;&gt;""),D15/C15,0))</f>
        <v>0.94366197183098588</v>
      </c>
      <c r="F15" s="58"/>
      <c r="G15" s="58"/>
      <c r="H15" s="58"/>
    </row>
    <row r="16" spans="1:17" x14ac:dyDescent="0.15">
      <c r="F16" s="58"/>
    </row>
    <row r="17" spans="1:28" s="65" customFormat="1" ht="13.5" customHeight="1" x14ac:dyDescent="0.15">
      <c r="A17" s="62" t="s">
        <v>682</v>
      </c>
      <c r="B17" s="63"/>
      <c r="C17" s="64"/>
      <c r="G17" s="66"/>
      <c r="H17" s="66"/>
      <c r="I17" s="66"/>
      <c r="J17" s="66"/>
      <c r="K17" s="66"/>
      <c r="N17" s="67"/>
      <c r="P17" s="68"/>
      <c r="Q17" s="68"/>
      <c r="R17" s="68"/>
      <c r="S17" s="68"/>
      <c r="T17" s="68"/>
      <c r="U17" s="68"/>
      <c r="V17" s="68"/>
      <c r="W17" s="68"/>
      <c r="X17" s="68"/>
      <c r="Y17" s="68"/>
      <c r="Z17" s="69"/>
      <c r="AA17" s="69"/>
      <c r="AB17" s="69"/>
    </row>
    <row r="18" spans="1:28" s="65" customFormat="1" ht="19.5" customHeight="1" x14ac:dyDescent="0.15">
      <c r="A18" s="363" t="s">
        <v>683</v>
      </c>
      <c r="B18" s="363"/>
      <c r="C18" s="363"/>
      <c r="D18" s="363"/>
      <c r="E18" s="363"/>
      <c r="F18" s="70"/>
      <c r="G18" s="70"/>
      <c r="H18" s="70"/>
      <c r="I18" s="70"/>
      <c r="J18" s="70"/>
      <c r="K18" s="70"/>
      <c r="L18" s="70"/>
      <c r="M18" s="70"/>
      <c r="N18" s="70"/>
      <c r="O18" s="71"/>
      <c r="P18" s="71"/>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509</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9"/>
      <c r="F21" s="74"/>
      <c r="G21" s="74"/>
      <c r="H21" s="74"/>
      <c r="I21" s="74"/>
      <c r="J21" s="74"/>
      <c r="K21" s="74"/>
      <c r="L21" s="74"/>
      <c r="M21" s="74"/>
      <c r="N21" s="74"/>
      <c r="O21" s="73"/>
      <c r="P21" s="73"/>
      <c r="Q21" s="73"/>
    </row>
  </sheetData>
  <sheetProtection sheet="1" objects="1" scenarios="1" formatCells="0"/>
  <mergeCells count="5">
    <mergeCell ref="A21:E21"/>
    <mergeCell ref="A18:E18"/>
    <mergeCell ref="A3:A4"/>
    <mergeCell ref="B3:B4"/>
    <mergeCell ref="C3:E3"/>
  </mergeCells>
  <phoneticPr fontId="0" type="noConversion"/>
  <hyperlinks>
    <hyperlink ref="A2" location="Validação!A1" display="Ver validação"/>
  </hyperlinks>
  <printOptions horizontalCentered="1"/>
  <pageMargins left="0.23622047244094491" right="0.23622047244094491" top="0.56000000000000005" bottom="0.28000000000000003" header="0.28000000000000003" footer="0"/>
  <pageSetup orientation="landscape" horizontalDpi="300" verticalDpi="300" r:id="rId1"/>
  <headerFooter alignWithMargins="0">
    <oddHeader>&amp;R&amp;"Verdana,Normal"&amp;7 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N72"/>
  <sheetViews>
    <sheetView showGridLines="0" showRowColHeaders="0" topLeftCell="A10" zoomScaleNormal="100" workbookViewId="0">
      <selection activeCell="S66" sqref="S66"/>
    </sheetView>
  </sheetViews>
  <sheetFormatPr defaultRowHeight="9" x14ac:dyDescent="0.15"/>
  <cols>
    <col min="1" max="1" width="3.28515625" style="15" customWidth="1"/>
    <col min="2" max="2" width="2.5703125" style="15" customWidth="1"/>
    <col min="3" max="3" width="4" style="230" customWidth="1"/>
    <col min="4" max="13" width="8.7109375" style="15" customWidth="1"/>
    <col min="14" max="14" width="3.28515625" style="15" customWidth="1"/>
    <col min="15" max="16384" width="9.140625" style="15"/>
  </cols>
  <sheetData>
    <row r="1" spans="2:14" ht="17.25" customHeight="1" thickBot="1" x14ac:dyDescent="0.2"/>
    <row r="2" spans="2:14" ht="16.5" customHeight="1" thickBot="1" x14ac:dyDescent="0.2">
      <c r="B2" s="175"/>
      <c r="C2" s="231"/>
      <c r="D2" s="154"/>
      <c r="E2" s="154"/>
      <c r="F2" s="154"/>
      <c r="G2" s="154"/>
      <c r="H2" s="154"/>
      <c r="I2" s="154"/>
      <c r="J2" s="154"/>
      <c r="K2" s="154"/>
      <c r="L2" s="154"/>
      <c r="M2" s="154"/>
      <c r="N2" s="176"/>
    </row>
    <row r="3" spans="2:14" ht="16.5" customHeight="1" thickBot="1" x14ac:dyDescent="0.2">
      <c r="B3" s="177"/>
      <c r="C3" s="305" t="s">
        <v>607</v>
      </c>
      <c r="D3" s="306"/>
      <c r="E3" s="307"/>
      <c r="F3" s="170"/>
      <c r="G3" s="170"/>
      <c r="H3" s="170"/>
      <c r="I3" s="170"/>
      <c r="J3" s="170"/>
      <c r="K3" s="170"/>
      <c r="L3" s="170"/>
      <c r="M3" s="170"/>
      <c r="N3" s="178"/>
    </row>
    <row r="4" spans="2:14" ht="16.5" customHeight="1" x14ac:dyDescent="0.15">
      <c r="B4" s="177"/>
      <c r="C4" s="232"/>
      <c r="D4" s="179"/>
      <c r="E4" s="170"/>
      <c r="F4" s="170"/>
      <c r="G4" s="170"/>
      <c r="H4" s="170"/>
      <c r="I4" s="170"/>
      <c r="J4" s="170"/>
      <c r="K4" s="170"/>
      <c r="L4" s="170"/>
      <c r="M4" s="170"/>
      <c r="N4" s="178"/>
    </row>
    <row r="5" spans="2:14" ht="16.5" customHeight="1" x14ac:dyDescent="0.15">
      <c r="B5" s="177"/>
      <c r="C5" s="232"/>
      <c r="D5" s="226" t="s">
        <v>612</v>
      </c>
      <c r="E5" s="170"/>
      <c r="F5" s="170"/>
      <c r="G5" s="170"/>
      <c r="H5" s="170"/>
      <c r="I5" s="170"/>
      <c r="J5" s="170"/>
      <c r="K5" s="170"/>
      <c r="L5" s="170"/>
      <c r="M5" s="170"/>
      <c r="N5" s="178"/>
    </row>
    <row r="6" spans="2:14" ht="12.75" customHeight="1" x14ac:dyDescent="0.15">
      <c r="B6" s="177"/>
      <c r="C6" s="232"/>
      <c r="D6" s="226"/>
      <c r="E6" s="170"/>
      <c r="F6" s="170"/>
      <c r="G6" s="170"/>
      <c r="H6" s="170"/>
      <c r="I6" s="170"/>
      <c r="J6" s="170"/>
      <c r="K6" s="170"/>
      <c r="L6" s="170"/>
      <c r="M6" s="170"/>
      <c r="N6" s="178"/>
    </row>
    <row r="7" spans="2:14" ht="75" customHeight="1" x14ac:dyDescent="0.15">
      <c r="B7" s="177"/>
      <c r="C7" s="225" t="s">
        <v>608</v>
      </c>
      <c r="D7" s="309" t="s">
        <v>610</v>
      </c>
      <c r="E7" s="309"/>
      <c r="F7" s="309"/>
      <c r="G7" s="309"/>
      <c r="H7" s="309"/>
      <c r="I7" s="309"/>
      <c r="J7" s="309"/>
      <c r="K7" s="309"/>
      <c r="L7" s="309"/>
      <c r="M7" s="309"/>
      <c r="N7" s="178"/>
    </row>
    <row r="8" spans="2:14" ht="75" customHeight="1" x14ac:dyDescent="0.15">
      <c r="B8" s="177"/>
      <c r="C8" s="225" t="s">
        <v>608</v>
      </c>
      <c r="D8" s="309" t="s">
        <v>636</v>
      </c>
      <c r="E8" s="309"/>
      <c r="F8" s="309"/>
      <c r="G8" s="309"/>
      <c r="H8" s="309"/>
      <c r="I8" s="309"/>
      <c r="J8" s="309"/>
      <c r="K8" s="309"/>
      <c r="L8" s="309"/>
      <c r="M8" s="309"/>
      <c r="N8" s="178"/>
    </row>
    <row r="9" spans="2:14" ht="98.25" customHeight="1" x14ac:dyDescent="0.15">
      <c r="B9" s="177"/>
      <c r="C9" s="225" t="s">
        <v>608</v>
      </c>
      <c r="D9" s="309" t="s">
        <v>661</v>
      </c>
      <c r="E9" s="309"/>
      <c r="F9" s="309"/>
      <c r="G9" s="309"/>
      <c r="H9" s="309"/>
      <c r="I9" s="309"/>
      <c r="J9" s="309"/>
      <c r="K9" s="309"/>
      <c r="L9" s="309"/>
      <c r="M9" s="309"/>
      <c r="N9" s="178"/>
    </row>
    <row r="10" spans="2:14" ht="75" customHeight="1" x14ac:dyDescent="0.15">
      <c r="B10" s="177"/>
      <c r="C10" s="225" t="s">
        <v>608</v>
      </c>
      <c r="D10" s="309" t="s">
        <v>637</v>
      </c>
      <c r="E10" s="309"/>
      <c r="F10" s="309"/>
      <c r="G10" s="309"/>
      <c r="H10" s="309"/>
      <c r="I10" s="309"/>
      <c r="J10" s="309"/>
      <c r="K10" s="309"/>
      <c r="L10" s="309"/>
      <c r="M10" s="309"/>
      <c r="N10" s="178"/>
    </row>
    <row r="11" spans="2:14" ht="83.25" customHeight="1" x14ac:dyDescent="0.15">
      <c r="B11" s="177"/>
      <c r="C11" s="225" t="s">
        <v>608</v>
      </c>
      <c r="D11" s="309" t="s">
        <v>638</v>
      </c>
      <c r="E11" s="309"/>
      <c r="F11" s="309"/>
      <c r="G11" s="309"/>
      <c r="H11" s="309"/>
      <c r="I11" s="309"/>
      <c r="J11" s="309"/>
      <c r="K11" s="309"/>
      <c r="L11" s="309"/>
      <c r="M11" s="309"/>
      <c r="N11" s="178"/>
    </row>
    <row r="12" spans="2:14" ht="75" customHeight="1" x14ac:dyDescent="0.15">
      <c r="B12" s="177"/>
      <c r="C12" s="225" t="s">
        <v>608</v>
      </c>
      <c r="D12" s="309" t="s">
        <v>639</v>
      </c>
      <c r="E12" s="309"/>
      <c r="F12" s="309"/>
      <c r="G12" s="309"/>
      <c r="H12" s="309"/>
      <c r="I12" s="309"/>
      <c r="J12" s="309"/>
      <c r="K12" s="309"/>
      <c r="L12" s="309"/>
      <c r="M12" s="309"/>
      <c r="N12" s="178"/>
    </row>
    <row r="13" spans="2:14" ht="75" customHeight="1" x14ac:dyDescent="0.15">
      <c r="B13" s="177"/>
      <c r="C13" s="225" t="s">
        <v>608</v>
      </c>
      <c r="D13" s="309" t="s">
        <v>659</v>
      </c>
      <c r="E13" s="309"/>
      <c r="F13" s="309"/>
      <c r="G13" s="309"/>
      <c r="H13" s="309"/>
      <c r="I13" s="309"/>
      <c r="J13" s="309"/>
      <c r="K13" s="309"/>
      <c r="L13" s="309"/>
      <c r="M13" s="309"/>
      <c r="N13" s="178"/>
    </row>
    <row r="14" spans="2:14" ht="75" customHeight="1" x14ac:dyDescent="0.15">
      <c r="B14" s="177"/>
      <c r="C14" s="225" t="s">
        <v>608</v>
      </c>
      <c r="D14" s="309" t="s">
        <v>640</v>
      </c>
      <c r="E14" s="309"/>
      <c r="F14" s="309"/>
      <c r="G14" s="309"/>
      <c r="H14" s="309"/>
      <c r="I14" s="309"/>
      <c r="J14" s="309"/>
      <c r="K14" s="309"/>
      <c r="L14" s="309"/>
      <c r="M14" s="309"/>
      <c r="N14" s="178"/>
    </row>
    <row r="15" spans="2:14" ht="75" customHeight="1" x14ac:dyDescent="0.15">
      <c r="B15" s="177"/>
      <c r="C15" s="225" t="s">
        <v>608</v>
      </c>
      <c r="D15" s="309" t="s">
        <v>641</v>
      </c>
      <c r="E15" s="309"/>
      <c r="F15" s="309"/>
      <c r="G15" s="309"/>
      <c r="H15" s="309"/>
      <c r="I15" s="309"/>
      <c r="J15" s="309"/>
      <c r="K15" s="309"/>
      <c r="L15" s="309"/>
      <c r="M15" s="309"/>
      <c r="N15" s="178"/>
    </row>
    <row r="16" spans="2:14" ht="75" customHeight="1" x14ac:dyDescent="0.15">
      <c r="B16" s="177"/>
      <c r="C16" s="225" t="s">
        <v>608</v>
      </c>
      <c r="D16" s="309" t="s">
        <v>642</v>
      </c>
      <c r="E16" s="309"/>
      <c r="F16" s="309"/>
      <c r="G16" s="309"/>
      <c r="H16" s="309"/>
      <c r="I16" s="309"/>
      <c r="J16" s="309"/>
      <c r="K16" s="309"/>
      <c r="L16" s="309"/>
      <c r="M16" s="309"/>
      <c r="N16" s="178"/>
    </row>
    <row r="17" spans="2:14" ht="75" customHeight="1" x14ac:dyDescent="0.15">
      <c r="B17" s="177"/>
      <c r="C17" s="225" t="s">
        <v>608</v>
      </c>
      <c r="D17" s="309" t="s">
        <v>656</v>
      </c>
      <c r="E17" s="309"/>
      <c r="F17" s="309"/>
      <c r="G17" s="309"/>
      <c r="H17" s="309"/>
      <c r="I17" s="309"/>
      <c r="J17" s="309"/>
      <c r="K17" s="309"/>
      <c r="L17" s="309"/>
      <c r="M17" s="309"/>
      <c r="N17" s="178"/>
    </row>
    <row r="18" spans="2:14" ht="14.25" customHeight="1" x14ac:dyDescent="0.15">
      <c r="B18" s="177"/>
      <c r="C18" s="233"/>
      <c r="D18" s="226" t="s">
        <v>613</v>
      </c>
      <c r="E18" s="170"/>
      <c r="F18" s="170"/>
      <c r="G18" s="170"/>
      <c r="H18" s="170"/>
      <c r="I18" s="170"/>
      <c r="J18" s="170"/>
      <c r="K18" s="170"/>
      <c r="L18" s="170"/>
      <c r="M18" s="170"/>
      <c r="N18" s="178"/>
    </row>
    <row r="19" spans="2:14" ht="14.25" customHeight="1" x14ac:dyDescent="0.15">
      <c r="B19" s="177"/>
      <c r="C19" s="233"/>
      <c r="D19" s="226"/>
      <c r="E19" s="170"/>
      <c r="F19" s="170"/>
      <c r="G19" s="170"/>
      <c r="H19" s="170"/>
      <c r="I19" s="170"/>
      <c r="J19" s="170"/>
      <c r="K19" s="170"/>
      <c r="L19" s="170"/>
      <c r="M19" s="170"/>
      <c r="N19" s="178"/>
    </row>
    <row r="20" spans="2:14" ht="75" customHeight="1" x14ac:dyDescent="0.15">
      <c r="B20" s="177"/>
      <c r="C20" s="225" t="s">
        <v>608</v>
      </c>
      <c r="D20" s="310" t="s">
        <v>614</v>
      </c>
      <c r="E20" s="309"/>
      <c r="F20" s="309"/>
      <c r="G20" s="309"/>
      <c r="H20" s="309"/>
      <c r="I20" s="309"/>
      <c r="J20" s="309"/>
      <c r="K20" s="309"/>
      <c r="L20" s="309"/>
      <c r="M20" s="309"/>
      <c r="N20" s="178"/>
    </row>
    <row r="21" spans="2:14" ht="14.25" customHeight="1" x14ac:dyDescent="0.15">
      <c r="B21" s="177"/>
      <c r="C21" s="233"/>
      <c r="D21" s="226" t="s">
        <v>611</v>
      </c>
      <c r="E21" s="170"/>
      <c r="F21" s="170"/>
      <c r="G21" s="170"/>
      <c r="H21" s="170"/>
      <c r="I21" s="170"/>
      <c r="J21" s="170"/>
      <c r="K21" s="170"/>
      <c r="L21" s="170"/>
      <c r="M21" s="170"/>
      <c r="N21" s="178"/>
    </row>
    <row r="22" spans="2:14" ht="14.25" customHeight="1" x14ac:dyDescent="0.15">
      <c r="B22" s="177"/>
      <c r="C22" s="233"/>
      <c r="D22" s="226"/>
      <c r="E22" s="170"/>
      <c r="F22" s="170"/>
      <c r="G22" s="170"/>
      <c r="H22" s="170"/>
      <c r="I22" s="170"/>
      <c r="J22" s="170"/>
      <c r="K22" s="170"/>
      <c r="L22" s="170"/>
      <c r="M22" s="170"/>
      <c r="N22" s="178"/>
    </row>
    <row r="23" spans="2:14" ht="46.5" customHeight="1" x14ac:dyDescent="0.15">
      <c r="B23" s="177"/>
      <c r="C23" s="225" t="s">
        <v>608</v>
      </c>
      <c r="D23" s="310" t="s">
        <v>686</v>
      </c>
      <c r="E23" s="309"/>
      <c r="F23" s="309"/>
      <c r="G23" s="309"/>
      <c r="H23" s="309"/>
      <c r="I23" s="309"/>
      <c r="J23" s="309"/>
      <c r="K23" s="309"/>
      <c r="L23" s="309"/>
      <c r="M23" s="309"/>
      <c r="N23" s="178"/>
    </row>
    <row r="24" spans="2:14" ht="77.25" customHeight="1" x14ac:dyDescent="0.15">
      <c r="B24" s="177"/>
      <c r="C24" s="225" t="s">
        <v>608</v>
      </c>
      <c r="D24" s="310" t="s">
        <v>660</v>
      </c>
      <c r="E24" s="309"/>
      <c r="F24" s="309"/>
      <c r="G24" s="309"/>
      <c r="H24" s="309"/>
      <c r="I24" s="309"/>
      <c r="J24" s="309"/>
      <c r="K24" s="309"/>
      <c r="L24" s="309"/>
      <c r="M24" s="309"/>
      <c r="N24" s="178"/>
    </row>
    <row r="25" spans="2:14" ht="15" customHeight="1" x14ac:dyDescent="0.15">
      <c r="B25" s="177"/>
      <c r="C25" s="233"/>
      <c r="D25" s="226" t="s">
        <v>615</v>
      </c>
      <c r="E25" s="170"/>
      <c r="F25" s="170"/>
      <c r="G25" s="170"/>
      <c r="H25" s="170"/>
      <c r="I25" s="170"/>
      <c r="J25" s="170"/>
      <c r="K25" s="170"/>
      <c r="L25" s="170"/>
      <c r="M25" s="170"/>
      <c r="N25" s="178"/>
    </row>
    <row r="26" spans="2:14" ht="15" customHeight="1" x14ac:dyDescent="0.15">
      <c r="B26" s="177"/>
      <c r="C26" s="233"/>
      <c r="D26" s="226"/>
      <c r="E26" s="170"/>
      <c r="F26" s="170"/>
      <c r="G26" s="170"/>
      <c r="H26" s="170"/>
      <c r="I26" s="170"/>
      <c r="J26" s="170"/>
      <c r="K26" s="170"/>
      <c r="L26" s="170"/>
      <c r="M26" s="170"/>
      <c r="N26" s="178"/>
    </row>
    <row r="27" spans="2:14" ht="54" customHeight="1" x14ac:dyDescent="0.15">
      <c r="B27" s="177"/>
      <c r="C27" s="225" t="s">
        <v>608</v>
      </c>
      <c r="D27" s="310" t="s">
        <v>643</v>
      </c>
      <c r="E27" s="309"/>
      <c r="F27" s="309"/>
      <c r="G27" s="309"/>
      <c r="H27" s="309"/>
      <c r="I27" s="309"/>
      <c r="J27" s="309"/>
      <c r="K27" s="309"/>
      <c r="L27" s="309"/>
      <c r="M27" s="309"/>
      <c r="N27" s="178"/>
    </row>
    <row r="28" spans="2:14" ht="54" customHeight="1" x14ac:dyDescent="0.15">
      <c r="B28" s="177"/>
      <c r="C28" s="225" t="s">
        <v>608</v>
      </c>
      <c r="D28" s="309" t="s">
        <v>644</v>
      </c>
      <c r="E28" s="309"/>
      <c r="F28" s="309"/>
      <c r="G28" s="309"/>
      <c r="H28" s="309"/>
      <c r="I28" s="309"/>
      <c r="J28" s="309"/>
      <c r="K28" s="309"/>
      <c r="L28" s="309"/>
      <c r="M28" s="309"/>
      <c r="N28" s="178"/>
    </row>
    <row r="29" spans="2:14" ht="15" customHeight="1" x14ac:dyDescent="0.15">
      <c r="B29" s="177"/>
      <c r="C29" s="233"/>
      <c r="D29" s="226" t="s">
        <v>616</v>
      </c>
      <c r="E29" s="170"/>
      <c r="F29" s="170"/>
      <c r="G29" s="170"/>
      <c r="H29" s="170"/>
      <c r="I29" s="170"/>
      <c r="J29" s="170"/>
      <c r="K29" s="170"/>
      <c r="L29" s="170"/>
      <c r="M29" s="170"/>
      <c r="N29" s="178"/>
    </row>
    <row r="30" spans="2:14" ht="15" customHeight="1" x14ac:dyDescent="0.15">
      <c r="B30" s="177"/>
      <c r="C30" s="233"/>
      <c r="D30" s="226"/>
      <c r="E30" s="170"/>
      <c r="F30" s="170"/>
      <c r="G30" s="170"/>
      <c r="H30" s="170"/>
      <c r="I30" s="170"/>
      <c r="J30" s="170"/>
      <c r="K30" s="170"/>
      <c r="L30" s="170"/>
      <c r="M30" s="170"/>
      <c r="N30" s="178"/>
    </row>
    <row r="31" spans="2:14" ht="53.25" customHeight="1" x14ac:dyDescent="0.15">
      <c r="B31" s="177"/>
      <c r="C31" s="225" t="s">
        <v>608</v>
      </c>
      <c r="D31" s="310" t="s">
        <v>645</v>
      </c>
      <c r="E31" s="309"/>
      <c r="F31" s="309"/>
      <c r="G31" s="309"/>
      <c r="H31" s="309"/>
      <c r="I31" s="309"/>
      <c r="J31" s="309"/>
      <c r="K31" s="309"/>
      <c r="L31" s="309"/>
      <c r="M31" s="309"/>
      <c r="N31" s="178"/>
    </row>
    <row r="32" spans="2:14" ht="69" customHeight="1" x14ac:dyDescent="0.15">
      <c r="B32" s="177"/>
      <c r="C32" s="225" t="s">
        <v>608</v>
      </c>
      <c r="D32" s="309" t="s">
        <v>646</v>
      </c>
      <c r="E32" s="309"/>
      <c r="F32" s="309"/>
      <c r="G32" s="309"/>
      <c r="H32" s="309"/>
      <c r="I32" s="309"/>
      <c r="J32" s="309"/>
      <c r="K32" s="309"/>
      <c r="L32" s="309"/>
      <c r="M32" s="309"/>
      <c r="N32" s="178"/>
    </row>
    <row r="33" spans="2:14" ht="75" customHeight="1" x14ac:dyDescent="0.15">
      <c r="B33" s="177"/>
      <c r="C33" s="225" t="s">
        <v>608</v>
      </c>
      <c r="D33" s="309" t="s">
        <v>647</v>
      </c>
      <c r="E33" s="309"/>
      <c r="F33" s="309"/>
      <c r="G33" s="309"/>
      <c r="H33" s="309"/>
      <c r="I33" s="309"/>
      <c r="J33" s="309"/>
      <c r="K33" s="309"/>
      <c r="L33" s="309"/>
      <c r="M33" s="309"/>
      <c r="N33" s="178"/>
    </row>
    <row r="34" spans="2:14" ht="57" customHeight="1" x14ac:dyDescent="0.15">
      <c r="B34" s="177"/>
      <c r="C34" s="225" t="s">
        <v>608</v>
      </c>
      <c r="D34" s="311" t="s">
        <v>655</v>
      </c>
      <c r="E34" s="309"/>
      <c r="F34" s="309"/>
      <c r="G34" s="309"/>
      <c r="H34" s="309"/>
      <c r="I34" s="309"/>
      <c r="J34" s="309"/>
      <c r="K34" s="309"/>
      <c r="L34" s="309"/>
      <c r="M34" s="309"/>
      <c r="N34" s="178"/>
    </row>
    <row r="35" spans="2:14" ht="75" customHeight="1" x14ac:dyDescent="0.15">
      <c r="B35" s="177"/>
      <c r="C35" s="225" t="s">
        <v>608</v>
      </c>
      <c r="D35" s="311" t="s">
        <v>662</v>
      </c>
      <c r="E35" s="309"/>
      <c r="F35" s="309"/>
      <c r="G35" s="309"/>
      <c r="H35" s="309"/>
      <c r="I35" s="309"/>
      <c r="J35" s="309"/>
      <c r="K35" s="309"/>
      <c r="L35" s="309"/>
      <c r="M35" s="309"/>
      <c r="N35" s="178"/>
    </row>
    <row r="36" spans="2:14" ht="16.5" customHeight="1" x14ac:dyDescent="0.15">
      <c r="B36" s="177"/>
      <c r="C36" s="233"/>
      <c r="D36" s="227" t="s">
        <v>617</v>
      </c>
      <c r="E36" s="170"/>
      <c r="F36" s="170"/>
      <c r="G36" s="170"/>
      <c r="H36" s="170"/>
      <c r="I36" s="170"/>
      <c r="J36" s="170"/>
      <c r="K36" s="170"/>
      <c r="L36" s="170"/>
      <c r="M36" s="170"/>
      <c r="N36" s="178"/>
    </row>
    <row r="37" spans="2:14" ht="12.75" customHeight="1" x14ac:dyDescent="0.15">
      <c r="B37" s="177"/>
      <c r="C37" s="233"/>
      <c r="D37" s="226"/>
      <c r="E37" s="170"/>
      <c r="F37" s="170"/>
      <c r="G37" s="170"/>
      <c r="H37" s="170"/>
      <c r="I37" s="170"/>
      <c r="J37" s="170"/>
      <c r="K37" s="170"/>
      <c r="L37" s="170"/>
      <c r="M37" s="170"/>
      <c r="N37" s="178"/>
    </row>
    <row r="38" spans="2:14" ht="45.75" customHeight="1" x14ac:dyDescent="0.15">
      <c r="B38" s="177"/>
      <c r="C38" s="225" t="s">
        <v>608</v>
      </c>
      <c r="D38" s="310" t="s">
        <v>648</v>
      </c>
      <c r="E38" s="309"/>
      <c r="F38" s="309"/>
      <c r="G38" s="309"/>
      <c r="H38" s="309"/>
      <c r="I38" s="309"/>
      <c r="J38" s="309"/>
      <c r="K38" s="309"/>
      <c r="L38" s="309"/>
      <c r="M38" s="309"/>
      <c r="N38" s="178"/>
    </row>
    <row r="39" spans="2:14" ht="54.75" customHeight="1" x14ac:dyDescent="0.15">
      <c r="B39" s="177"/>
      <c r="C39" s="225" t="s">
        <v>608</v>
      </c>
      <c r="D39" s="309" t="s">
        <v>657</v>
      </c>
      <c r="E39" s="309"/>
      <c r="F39" s="309"/>
      <c r="G39" s="309"/>
      <c r="H39" s="309"/>
      <c r="I39" s="309"/>
      <c r="J39" s="309"/>
      <c r="K39" s="309"/>
      <c r="L39" s="309"/>
      <c r="M39" s="309"/>
      <c r="N39" s="178"/>
    </row>
    <row r="40" spans="2:14" ht="87" customHeight="1" x14ac:dyDescent="0.15">
      <c r="B40" s="177"/>
      <c r="C40" s="225" t="s">
        <v>608</v>
      </c>
      <c r="D40" s="309" t="s">
        <v>649</v>
      </c>
      <c r="E40" s="309"/>
      <c r="F40" s="309"/>
      <c r="G40" s="309"/>
      <c r="H40" s="309"/>
      <c r="I40" s="309"/>
      <c r="J40" s="309"/>
      <c r="K40" s="309"/>
      <c r="L40" s="309"/>
      <c r="M40" s="309"/>
      <c r="N40" s="178"/>
    </row>
    <row r="41" spans="2:14" ht="72" customHeight="1" x14ac:dyDescent="0.15">
      <c r="B41" s="177"/>
      <c r="C41" s="225" t="s">
        <v>608</v>
      </c>
      <c r="D41" s="309" t="s">
        <v>650</v>
      </c>
      <c r="E41" s="309"/>
      <c r="F41" s="309"/>
      <c r="G41" s="309"/>
      <c r="H41" s="309"/>
      <c r="I41" s="309"/>
      <c r="J41" s="309"/>
      <c r="K41" s="309"/>
      <c r="L41" s="309"/>
      <c r="M41" s="309"/>
      <c r="N41" s="178"/>
    </row>
    <row r="42" spans="2:14" ht="16.5" customHeight="1" x14ac:dyDescent="0.15">
      <c r="B42" s="177"/>
      <c r="C42" s="233"/>
      <c r="D42" s="227" t="s">
        <v>658</v>
      </c>
      <c r="E42" s="170"/>
      <c r="F42" s="170"/>
      <c r="G42" s="170"/>
      <c r="H42" s="170"/>
      <c r="I42" s="170"/>
      <c r="J42" s="170"/>
      <c r="K42" s="170"/>
      <c r="L42" s="170"/>
      <c r="M42" s="170"/>
      <c r="N42" s="178"/>
    </row>
    <row r="43" spans="2:14" ht="12.75" customHeight="1" x14ac:dyDescent="0.15">
      <c r="B43" s="177"/>
      <c r="C43" s="233"/>
      <c r="D43" s="226"/>
      <c r="E43" s="170"/>
      <c r="F43" s="170"/>
      <c r="G43" s="170"/>
      <c r="H43" s="170"/>
      <c r="I43" s="170"/>
      <c r="J43" s="170"/>
      <c r="K43" s="170"/>
      <c r="L43" s="170"/>
      <c r="M43" s="170"/>
      <c r="N43" s="178"/>
    </row>
    <row r="44" spans="2:14" ht="72" customHeight="1" x14ac:dyDescent="0.15">
      <c r="B44" s="177"/>
      <c r="C44" s="225" t="s">
        <v>608</v>
      </c>
      <c r="D44" s="310" t="s">
        <v>651</v>
      </c>
      <c r="E44" s="309"/>
      <c r="F44" s="309"/>
      <c r="G44" s="309"/>
      <c r="H44" s="309"/>
      <c r="I44" s="309"/>
      <c r="J44" s="309"/>
      <c r="K44" s="309"/>
      <c r="L44" s="309"/>
      <c r="M44" s="309"/>
      <c r="N44" s="178"/>
    </row>
    <row r="45" spans="2:14" ht="38.25" customHeight="1" x14ac:dyDescent="0.15">
      <c r="B45" s="177"/>
      <c r="C45" s="228"/>
      <c r="D45" s="309"/>
      <c r="E45" s="309"/>
      <c r="F45" s="309"/>
      <c r="G45" s="309"/>
      <c r="H45" s="309"/>
      <c r="I45" s="309"/>
      <c r="J45" s="309"/>
      <c r="K45" s="309"/>
      <c r="L45" s="309"/>
      <c r="M45" s="309"/>
      <c r="N45" s="178"/>
    </row>
    <row r="46" spans="2:14" ht="16.5" customHeight="1" x14ac:dyDescent="0.15">
      <c r="B46" s="177"/>
      <c r="C46" s="233"/>
      <c r="D46" s="227" t="s">
        <v>618</v>
      </c>
      <c r="E46" s="170"/>
      <c r="F46" s="170"/>
      <c r="G46" s="170"/>
      <c r="H46" s="170"/>
      <c r="I46" s="170"/>
      <c r="J46" s="170"/>
      <c r="K46" s="170"/>
      <c r="L46" s="170"/>
      <c r="M46" s="170"/>
      <c r="N46" s="178"/>
    </row>
    <row r="47" spans="2:14" ht="12.75" customHeight="1" x14ac:dyDescent="0.15">
      <c r="B47" s="177"/>
      <c r="C47" s="233"/>
      <c r="D47" s="226"/>
      <c r="E47" s="170"/>
      <c r="F47" s="170"/>
      <c r="G47" s="170"/>
      <c r="H47" s="170"/>
      <c r="I47" s="170"/>
      <c r="J47" s="170"/>
      <c r="K47" s="170"/>
      <c r="L47" s="170"/>
      <c r="M47" s="170"/>
      <c r="N47" s="178"/>
    </row>
    <row r="48" spans="2:14" ht="50.25" customHeight="1" x14ac:dyDescent="0.15">
      <c r="B48" s="177"/>
      <c r="C48" s="225" t="s">
        <v>608</v>
      </c>
      <c r="D48" s="310" t="s">
        <v>652</v>
      </c>
      <c r="E48" s="309"/>
      <c r="F48" s="309"/>
      <c r="G48" s="309"/>
      <c r="H48" s="309"/>
      <c r="I48" s="309"/>
      <c r="J48" s="309"/>
      <c r="K48" s="309"/>
      <c r="L48" s="309"/>
      <c r="M48" s="309"/>
      <c r="N48" s="178"/>
    </row>
    <row r="49" spans="2:14" ht="21" customHeight="1" x14ac:dyDescent="0.15">
      <c r="B49" s="177"/>
      <c r="C49" s="225" t="s">
        <v>608</v>
      </c>
      <c r="D49" s="310" t="s">
        <v>653</v>
      </c>
      <c r="E49" s="309"/>
      <c r="F49" s="309"/>
      <c r="G49" s="309"/>
      <c r="H49" s="309"/>
      <c r="I49" s="309"/>
      <c r="J49" s="309"/>
      <c r="K49" s="309"/>
      <c r="L49" s="309"/>
      <c r="M49" s="309"/>
      <c r="N49" s="178"/>
    </row>
    <row r="50" spans="2:14" ht="23.25" customHeight="1" thickBot="1" x14ac:dyDescent="0.2">
      <c r="B50" s="177"/>
      <c r="C50" s="228"/>
      <c r="D50" s="312" t="s">
        <v>631</v>
      </c>
      <c r="E50" s="312"/>
      <c r="F50" s="312"/>
      <c r="G50" s="312"/>
      <c r="H50" s="312"/>
      <c r="I50" s="312"/>
      <c r="J50" s="312"/>
      <c r="K50" s="312"/>
      <c r="L50" s="312"/>
      <c r="M50" s="312"/>
      <c r="N50" s="178"/>
    </row>
    <row r="51" spans="2:14" ht="25.5" customHeight="1" x14ac:dyDescent="0.15">
      <c r="B51" s="177"/>
      <c r="C51" s="228"/>
      <c r="D51" s="326"/>
      <c r="E51" s="327"/>
      <c r="F51" s="329" t="s">
        <v>629</v>
      </c>
      <c r="G51" s="329"/>
      <c r="H51" s="329"/>
      <c r="I51" s="329"/>
      <c r="J51" s="319" t="s">
        <v>630</v>
      </c>
      <c r="K51" s="319"/>
      <c r="L51" s="319"/>
      <c r="M51" s="320"/>
      <c r="N51" s="178"/>
    </row>
    <row r="52" spans="2:14" ht="114" customHeight="1" thickBot="1" x14ac:dyDescent="0.2">
      <c r="B52" s="177"/>
      <c r="C52" s="228"/>
      <c r="D52" s="332"/>
      <c r="E52" s="333"/>
      <c r="F52" s="339" t="s">
        <v>654</v>
      </c>
      <c r="G52" s="339"/>
      <c r="H52" s="339"/>
      <c r="I52" s="339"/>
      <c r="J52" s="315" t="s">
        <v>628</v>
      </c>
      <c r="K52" s="315"/>
      <c r="L52" s="315"/>
      <c r="M52" s="316"/>
      <c r="N52" s="178"/>
    </row>
    <row r="53" spans="2:14" ht="25.5" customHeight="1" x14ac:dyDescent="0.15">
      <c r="B53" s="177"/>
      <c r="C53" s="228"/>
      <c r="D53" s="317" t="s">
        <v>620</v>
      </c>
      <c r="E53" s="318"/>
      <c r="F53" s="313" t="s">
        <v>625</v>
      </c>
      <c r="G53" s="313"/>
      <c r="H53" s="313"/>
      <c r="I53" s="313"/>
      <c r="J53" s="321" t="s">
        <v>625</v>
      </c>
      <c r="K53" s="321"/>
      <c r="L53" s="321"/>
      <c r="M53" s="322"/>
      <c r="N53" s="178"/>
    </row>
    <row r="54" spans="2:14" ht="25.5" customHeight="1" x14ac:dyDescent="0.15">
      <c r="B54" s="177"/>
      <c r="C54" s="228"/>
      <c r="D54" s="317" t="s">
        <v>621</v>
      </c>
      <c r="E54" s="318"/>
      <c r="F54" s="313" t="s">
        <v>625</v>
      </c>
      <c r="G54" s="313"/>
      <c r="H54" s="313"/>
      <c r="I54" s="313"/>
      <c r="J54" s="321" t="s">
        <v>625</v>
      </c>
      <c r="K54" s="321"/>
      <c r="L54" s="321"/>
      <c r="M54" s="322"/>
      <c r="N54" s="178"/>
    </row>
    <row r="55" spans="2:14" ht="33.75" customHeight="1" x14ac:dyDescent="0.15">
      <c r="B55" s="177"/>
      <c r="C55" s="228"/>
      <c r="D55" s="317" t="s">
        <v>622</v>
      </c>
      <c r="E55" s="318"/>
      <c r="F55" s="313" t="s">
        <v>627</v>
      </c>
      <c r="G55" s="313"/>
      <c r="H55" s="313"/>
      <c r="I55" s="313"/>
      <c r="J55" s="321" t="s">
        <v>627</v>
      </c>
      <c r="K55" s="321"/>
      <c r="L55" s="321"/>
      <c r="M55" s="322"/>
      <c r="N55" s="178"/>
    </row>
    <row r="56" spans="2:14" ht="25.5" customHeight="1" x14ac:dyDescent="0.15">
      <c r="B56" s="177"/>
      <c r="C56" s="228"/>
      <c r="D56" s="317" t="s">
        <v>623</v>
      </c>
      <c r="E56" s="318"/>
      <c r="F56" s="314" t="s">
        <v>626</v>
      </c>
      <c r="G56" s="314"/>
      <c r="H56" s="314"/>
      <c r="I56" s="314"/>
      <c r="J56" s="323" t="s">
        <v>626</v>
      </c>
      <c r="K56" s="323"/>
      <c r="L56" s="323"/>
      <c r="M56" s="324"/>
      <c r="N56" s="178"/>
    </row>
    <row r="57" spans="2:14" ht="25.5" customHeight="1" thickBot="1" x14ac:dyDescent="0.2">
      <c r="B57" s="177"/>
      <c r="C57" s="228"/>
      <c r="D57" s="334" t="s">
        <v>624</v>
      </c>
      <c r="E57" s="335"/>
      <c r="F57" s="331" t="s">
        <v>512</v>
      </c>
      <c r="G57" s="331"/>
      <c r="H57" s="331"/>
      <c r="I57" s="331"/>
      <c r="J57" s="336" t="s">
        <v>626</v>
      </c>
      <c r="K57" s="336"/>
      <c r="L57" s="336"/>
      <c r="M57" s="337"/>
      <c r="N57" s="178"/>
    </row>
    <row r="58" spans="2:14" ht="25.5" customHeight="1" x14ac:dyDescent="0.15">
      <c r="B58" s="177"/>
      <c r="C58" s="228"/>
      <c r="D58" s="309"/>
      <c r="E58" s="309"/>
      <c r="F58" s="309"/>
      <c r="G58" s="309"/>
      <c r="H58" s="309"/>
      <c r="I58" s="309"/>
      <c r="J58" s="309"/>
      <c r="K58" s="309"/>
      <c r="L58" s="309"/>
      <c r="M58" s="309"/>
      <c r="N58" s="178"/>
    </row>
    <row r="59" spans="2:14" ht="23.25" customHeight="1" thickBot="1" x14ac:dyDescent="0.2">
      <c r="B59" s="177"/>
      <c r="C59" s="228"/>
      <c r="D59" s="312" t="s">
        <v>635</v>
      </c>
      <c r="E59" s="312"/>
      <c r="F59" s="312"/>
      <c r="G59" s="312"/>
      <c r="H59" s="312"/>
      <c r="I59" s="312"/>
      <c r="J59" s="312"/>
      <c r="K59" s="312"/>
      <c r="L59" s="312"/>
      <c r="M59" s="312"/>
      <c r="N59" s="178"/>
    </row>
    <row r="60" spans="2:14" ht="25.5" customHeight="1" x14ac:dyDescent="0.15">
      <c r="B60" s="177"/>
      <c r="C60" s="228"/>
      <c r="D60" s="326"/>
      <c r="E60" s="327"/>
      <c r="F60" s="328" t="s">
        <v>629</v>
      </c>
      <c r="G60" s="329"/>
      <c r="H60" s="329"/>
      <c r="I60" s="329"/>
      <c r="J60" s="319" t="s">
        <v>630</v>
      </c>
      <c r="K60" s="319"/>
      <c r="L60" s="319"/>
      <c r="M60" s="320"/>
      <c r="N60" s="178"/>
    </row>
    <row r="61" spans="2:14" ht="103.5" customHeight="1" thickBot="1" x14ac:dyDescent="0.2">
      <c r="B61" s="177"/>
      <c r="C61" s="228"/>
      <c r="D61" s="332"/>
      <c r="E61" s="333"/>
      <c r="F61" s="338" t="s">
        <v>632</v>
      </c>
      <c r="G61" s="339"/>
      <c r="H61" s="339"/>
      <c r="I61" s="339"/>
      <c r="J61" s="315" t="s">
        <v>633</v>
      </c>
      <c r="K61" s="315"/>
      <c r="L61" s="315"/>
      <c r="M61" s="316"/>
      <c r="N61" s="178"/>
    </row>
    <row r="62" spans="2:14" ht="25.5" customHeight="1" x14ac:dyDescent="0.15">
      <c r="B62" s="177"/>
      <c r="C62" s="228"/>
      <c r="D62" s="340" t="s">
        <v>620</v>
      </c>
      <c r="E62" s="341"/>
      <c r="F62" s="314" t="s">
        <v>626</v>
      </c>
      <c r="G62" s="314"/>
      <c r="H62" s="314"/>
      <c r="I62" s="314"/>
      <c r="J62" s="323" t="s">
        <v>626</v>
      </c>
      <c r="K62" s="323"/>
      <c r="L62" s="323"/>
      <c r="M62" s="324"/>
      <c r="N62" s="178"/>
    </row>
    <row r="63" spans="2:14" ht="25.5" customHeight="1" x14ac:dyDescent="0.15">
      <c r="B63" s="177"/>
      <c r="C63" s="228"/>
      <c r="D63" s="317" t="s">
        <v>621</v>
      </c>
      <c r="E63" s="318"/>
      <c r="F63" s="314" t="s">
        <v>626</v>
      </c>
      <c r="G63" s="314"/>
      <c r="H63" s="314"/>
      <c r="I63" s="314"/>
      <c r="J63" s="323" t="s">
        <v>626</v>
      </c>
      <c r="K63" s="323"/>
      <c r="L63" s="323"/>
      <c r="M63" s="324"/>
      <c r="N63" s="178"/>
    </row>
    <row r="64" spans="2:14" ht="33.75" customHeight="1" x14ac:dyDescent="0.15">
      <c r="B64" s="177"/>
      <c r="C64" s="228"/>
      <c r="D64" s="317" t="s">
        <v>622</v>
      </c>
      <c r="E64" s="318"/>
      <c r="F64" s="313" t="s">
        <v>634</v>
      </c>
      <c r="G64" s="313"/>
      <c r="H64" s="313"/>
      <c r="I64" s="313"/>
      <c r="J64" s="321" t="s">
        <v>634</v>
      </c>
      <c r="K64" s="321"/>
      <c r="L64" s="321"/>
      <c r="M64" s="322"/>
      <c r="N64" s="178"/>
    </row>
    <row r="65" spans="2:14" ht="25.5" customHeight="1" x14ac:dyDescent="0.15">
      <c r="B65" s="177"/>
      <c r="C65" s="228"/>
      <c r="D65" s="317" t="s">
        <v>623</v>
      </c>
      <c r="E65" s="318"/>
      <c r="F65" s="313" t="s">
        <v>625</v>
      </c>
      <c r="G65" s="313"/>
      <c r="H65" s="313"/>
      <c r="I65" s="313"/>
      <c r="J65" s="321" t="s">
        <v>625</v>
      </c>
      <c r="K65" s="321"/>
      <c r="L65" s="321"/>
      <c r="M65" s="322"/>
      <c r="N65" s="178"/>
    </row>
    <row r="66" spans="2:14" ht="25.5" customHeight="1" thickBot="1" x14ac:dyDescent="0.2">
      <c r="B66" s="177"/>
      <c r="C66" s="228"/>
      <c r="D66" s="334" t="s">
        <v>624</v>
      </c>
      <c r="E66" s="335"/>
      <c r="F66" s="331" t="s">
        <v>512</v>
      </c>
      <c r="G66" s="331"/>
      <c r="H66" s="331"/>
      <c r="I66" s="331"/>
      <c r="J66" s="321" t="s">
        <v>625</v>
      </c>
      <c r="K66" s="321"/>
      <c r="L66" s="321"/>
      <c r="M66" s="322"/>
      <c r="N66" s="178"/>
    </row>
    <row r="67" spans="2:14" ht="25.5" customHeight="1" x14ac:dyDescent="0.15">
      <c r="B67" s="177"/>
      <c r="C67" s="228"/>
      <c r="D67" s="330" t="s">
        <v>698</v>
      </c>
      <c r="E67" s="330"/>
      <c r="F67" s="330"/>
      <c r="G67" s="330"/>
      <c r="H67" s="330"/>
      <c r="I67" s="330"/>
      <c r="J67" s="330"/>
      <c r="K67" s="330"/>
      <c r="L67" s="330"/>
      <c r="M67" s="330"/>
      <c r="N67" s="178"/>
    </row>
    <row r="68" spans="2:14" ht="16.5" customHeight="1" x14ac:dyDescent="0.15">
      <c r="B68" s="177"/>
      <c r="C68" s="233"/>
      <c r="D68" s="227" t="s">
        <v>619</v>
      </c>
      <c r="E68" s="170"/>
      <c r="F68" s="170"/>
      <c r="G68" s="170"/>
      <c r="H68" s="170"/>
      <c r="I68" s="170"/>
      <c r="J68" s="170"/>
      <c r="K68" s="170"/>
      <c r="L68" s="170"/>
      <c r="M68" s="170"/>
      <c r="N68" s="178"/>
    </row>
    <row r="69" spans="2:14" ht="12.75" customHeight="1" x14ac:dyDescent="0.15">
      <c r="B69" s="177"/>
      <c r="C69" s="233"/>
      <c r="D69" s="226"/>
      <c r="E69" s="170"/>
      <c r="F69" s="170"/>
      <c r="G69" s="170"/>
      <c r="H69" s="170"/>
      <c r="I69" s="170"/>
      <c r="J69" s="170"/>
      <c r="K69" s="170"/>
      <c r="L69" s="170"/>
      <c r="M69" s="170"/>
      <c r="N69" s="178"/>
    </row>
    <row r="70" spans="2:14" ht="87" customHeight="1" x14ac:dyDescent="0.15">
      <c r="B70" s="177"/>
      <c r="C70" s="225" t="s">
        <v>608</v>
      </c>
      <c r="D70" s="310" t="s">
        <v>694</v>
      </c>
      <c r="E70" s="310"/>
      <c r="F70" s="310"/>
      <c r="G70" s="310"/>
      <c r="H70" s="310"/>
      <c r="I70" s="310"/>
      <c r="J70" s="310"/>
      <c r="K70" s="310"/>
      <c r="L70" s="310"/>
      <c r="M70" s="310"/>
      <c r="N70" s="178"/>
    </row>
    <row r="71" spans="2:14" ht="43.5" customHeight="1" x14ac:dyDescent="0.15">
      <c r="B71" s="177"/>
      <c r="C71" s="225" t="s">
        <v>608</v>
      </c>
      <c r="D71" s="310" t="s">
        <v>695</v>
      </c>
      <c r="E71" s="310"/>
      <c r="F71" s="310"/>
      <c r="G71" s="310"/>
      <c r="H71" s="310"/>
      <c r="I71" s="310"/>
      <c r="J71" s="310"/>
      <c r="K71" s="310"/>
      <c r="L71" s="310"/>
      <c r="M71" s="310"/>
      <c r="N71" s="178"/>
    </row>
    <row r="72" spans="2:14" ht="9.75" customHeight="1" thickBot="1" x14ac:dyDescent="0.2">
      <c r="B72" s="181"/>
      <c r="C72" s="229"/>
      <c r="D72" s="325"/>
      <c r="E72" s="325"/>
      <c r="F72" s="325"/>
      <c r="G72" s="325"/>
      <c r="H72" s="325"/>
      <c r="I72" s="325"/>
      <c r="J72" s="325"/>
      <c r="K72" s="325"/>
      <c r="L72" s="325"/>
      <c r="M72" s="325"/>
      <c r="N72" s="182"/>
    </row>
  </sheetData>
  <sheetProtection password="CA77" sheet="1" objects="1" scenarios="1"/>
  <mergeCells count="79">
    <mergeCell ref="D35:M35"/>
    <mergeCell ref="D24:M24"/>
    <mergeCell ref="F65:I65"/>
    <mergeCell ref="J65:M65"/>
    <mergeCell ref="D66:E66"/>
    <mergeCell ref="F66:I66"/>
    <mergeCell ref="J66:M66"/>
    <mergeCell ref="J57:M57"/>
    <mergeCell ref="D61:E61"/>
    <mergeCell ref="F61:I61"/>
    <mergeCell ref="J61:M61"/>
    <mergeCell ref="D62:E62"/>
    <mergeCell ref="F62:I62"/>
    <mergeCell ref="J62:M62"/>
    <mergeCell ref="D57:E57"/>
    <mergeCell ref="F52:I52"/>
    <mergeCell ref="F57:I57"/>
    <mergeCell ref="D51:E51"/>
    <mergeCell ref="F51:I51"/>
    <mergeCell ref="D52:E52"/>
    <mergeCell ref="D53:E53"/>
    <mergeCell ref="D71:M71"/>
    <mergeCell ref="D72:M72"/>
    <mergeCell ref="D58:M58"/>
    <mergeCell ref="D59:M59"/>
    <mergeCell ref="D70:M70"/>
    <mergeCell ref="D60:E60"/>
    <mergeCell ref="F60:I60"/>
    <mergeCell ref="J60:M60"/>
    <mergeCell ref="D63:E63"/>
    <mergeCell ref="F63:I63"/>
    <mergeCell ref="J63:M63"/>
    <mergeCell ref="D64:E64"/>
    <mergeCell ref="F64:I64"/>
    <mergeCell ref="J64:M64"/>
    <mergeCell ref="D67:M67"/>
    <mergeCell ref="D65:E65"/>
    <mergeCell ref="D50:M50"/>
    <mergeCell ref="F54:I54"/>
    <mergeCell ref="F55:I55"/>
    <mergeCell ref="F56:I56"/>
    <mergeCell ref="J52:M52"/>
    <mergeCell ref="D54:E54"/>
    <mergeCell ref="D55:E55"/>
    <mergeCell ref="D56:E56"/>
    <mergeCell ref="J51:M51"/>
    <mergeCell ref="J53:M53"/>
    <mergeCell ref="J54:M54"/>
    <mergeCell ref="J55:M55"/>
    <mergeCell ref="J56:M56"/>
    <mergeCell ref="F53:I53"/>
    <mergeCell ref="D44:M44"/>
    <mergeCell ref="D45:M45"/>
    <mergeCell ref="D48:M48"/>
    <mergeCell ref="D49:M49"/>
    <mergeCell ref="D38:M38"/>
    <mergeCell ref="D39:M39"/>
    <mergeCell ref="D40:M40"/>
    <mergeCell ref="D41:M41"/>
    <mergeCell ref="D31:M31"/>
    <mergeCell ref="D32:M32"/>
    <mergeCell ref="D33:M33"/>
    <mergeCell ref="D34:M34"/>
    <mergeCell ref="D27:M27"/>
    <mergeCell ref="D28:M28"/>
    <mergeCell ref="D23:M23"/>
    <mergeCell ref="D20:M20"/>
    <mergeCell ref="D11:M11"/>
    <mergeCell ref="D13:M13"/>
    <mergeCell ref="D14:M14"/>
    <mergeCell ref="D15:M15"/>
    <mergeCell ref="D16:M16"/>
    <mergeCell ref="D17:M17"/>
    <mergeCell ref="D12:M12"/>
    <mergeCell ref="C3:E3"/>
    <mergeCell ref="D7:M7"/>
    <mergeCell ref="D8:M8"/>
    <mergeCell ref="D9:M9"/>
    <mergeCell ref="D10:M10"/>
  </mergeCells>
  <printOptions horizontalCentered="1"/>
  <pageMargins left="0.75" right="0.75" top="0.48" bottom="0.98425196850393704" header="0" footer="0"/>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7" enableFormatConditionsCalculation="0">
    <tabColor theme="8" tint="0.79998168889431442"/>
    <pageSetUpPr autoPageBreaks="0"/>
  </sheetPr>
  <dimension ref="A1:O115"/>
  <sheetViews>
    <sheetView showGridLines="0" showRowColHeaders="0" topLeftCell="A80" zoomScaleNormal="100" workbookViewId="0">
      <selection activeCell="M6" sqref="M6:M7"/>
    </sheetView>
  </sheetViews>
  <sheetFormatPr defaultRowHeight="12.75" x14ac:dyDescent="0.2"/>
  <cols>
    <col min="1" max="1" width="4.140625" style="16" customWidth="1"/>
    <col min="2" max="2" width="18.85546875" style="16" customWidth="1"/>
    <col min="3" max="3" width="6.5703125" style="16" customWidth="1"/>
    <col min="4" max="4" width="4.5703125" style="16" customWidth="1"/>
    <col min="5" max="5" width="10.85546875" style="29" customWidth="1"/>
    <col min="6" max="6" width="10.85546875" style="16" customWidth="1"/>
    <col min="7" max="12" width="10.85546875" style="30" customWidth="1"/>
    <col min="13" max="13" width="7.140625" style="31" customWidth="1"/>
    <col min="14" max="16384" width="9.140625" style="16"/>
  </cols>
  <sheetData>
    <row r="1" spans="1:15" s="15" customFormat="1" ht="20.25" customHeight="1" x14ac:dyDescent="0.15">
      <c r="A1" s="12"/>
      <c r="C1" s="14"/>
      <c r="D1" s="14"/>
      <c r="E1" s="14"/>
      <c r="F1" s="14"/>
      <c r="G1" s="14"/>
      <c r="H1" s="14"/>
      <c r="I1" s="14"/>
      <c r="J1" s="14"/>
      <c r="K1" s="14"/>
      <c r="M1" s="234" t="str">
        <f>IF(Identificação!C17="","",Identificação!C17)</f>
        <v>ESCOLA BÁSICA E SECUNDÁRIA DO PORTO MONIZ</v>
      </c>
    </row>
    <row r="3" spans="1:15" x14ac:dyDescent="0.2">
      <c r="B3" s="17" t="s">
        <v>469</v>
      </c>
      <c r="C3" s="18"/>
      <c r="D3" s="19"/>
      <c r="E3" s="17" t="s">
        <v>470</v>
      </c>
      <c r="F3" s="18"/>
      <c r="G3" s="20"/>
      <c r="H3" s="20"/>
      <c r="I3" s="20"/>
      <c r="J3" s="20"/>
      <c r="K3" s="20"/>
      <c r="L3" s="20"/>
      <c r="M3" s="18"/>
    </row>
    <row r="4" spans="1:15" x14ac:dyDescent="0.2">
      <c r="B4" s="21"/>
      <c r="C4" s="21"/>
      <c r="D4" s="21"/>
      <c r="E4" s="46" t="str">
        <f>IF(OR(Identificação!C17="",Identificação!H24="",Identificação!F26="",Identificação!M26=""),"Por favor preencha todos os campos do separador 'Identificação'","")</f>
        <v/>
      </c>
      <c r="F4" s="21"/>
      <c r="G4" s="23"/>
      <c r="H4" s="23"/>
      <c r="I4" s="23"/>
      <c r="J4" s="23"/>
      <c r="K4" s="23"/>
      <c r="L4" s="23"/>
      <c r="M4" s="21"/>
    </row>
    <row r="5" spans="1:15" x14ac:dyDescent="0.2">
      <c r="B5" s="21"/>
      <c r="C5" s="21"/>
      <c r="D5" s="21"/>
      <c r="E5" s="22"/>
      <c r="F5" s="21"/>
      <c r="G5" s="23"/>
      <c r="H5" s="273"/>
      <c r="I5" s="273"/>
      <c r="J5" s="273"/>
      <c r="K5" s="273"/>
      <c r="L5" s="273"/>
      <c r="M5" s="21"/>
    </row>
    <row r="6" spans="1:15" x14ac:dyDescent="0.2">
      <c r="B6" s="342" t="s">
        <v>474</v>
      </c>
      <c r="C6" s="343"/>
      <c r="D6" s="24"/>
      <c r="E6" s="25" t="str">
        <f>IF(E7="...","Preenchido",IF(E7="Por favor preencha todas as células em aberto. Se não existirem ocorrências a registar deverá introduzir o número zero.","Por preencher","Preenchido com erros!"))</f>
        <v>Preenchido</v>
      </c>
      <c r="F6" s="27" t="str">
        <f>IF('Recursos Humanos'!P7&lt;&gt;0,"Por favor preencha todas as células em aberto. Se não existirem ocorrências a registar deverá introduzir o número zero.",IF('Recursos Humanos'!O25="ERRO","Ao fazer referência a 'OUTROS' no ponto 1.1.4., deverá obrigatoriamente discriminá-las no campo destinado às anotações.",IF('Recursos Humanos'!O22="ERRO","Ao incluir trabalhadores na coluna 'OUTROS', deverá obrigatoriamente discriminá-las no campo destinado às anotações.",IF('Recursos Humanos'!P30&lt;&gt;0,"Por favor preencha todas as células em aberto no mapa referente aos recursos humanos registados no balanço social do ano anterior. Se não existirem ocorrências a registar deverá introduzir o número zero.",G6))))</f>
        <v>...</v>
      </c>
      <c r="G6" s="26" t="str">
        <f>IF('Recursos Humanos'!D48&lt;&gt;'Recursos Humanos'!D7,"O número de DIRIGENTES homens com o vinculo de nomeação, não pode ser diferente do valor registado para este grupo no ano anterior, subtraidas as eventuais saídas e acrescido das eventuais entradas",IF('Recursos Humanos'!D49&lt;&gt;'Recursos Humanos'!D8,"O número de DIRIGENTES mulheres com o vinculo de nomeação, não pode ser diferente do valor registado para este grupo no ano anterior, subtraidas as eventuais saídas e acrescido das eventuais entradas",IF('Recursos Humanos'!D51&lt;&gt;'Recursos Humanos'!D10+'Recursos Humanos'!D13,"O número de DIRIGENTES homens com o vinculo de contrato, não pode ser diferente do valor registado para este grupo no ano anterior, subtraidas as eventuais saídas e acrescido das eventuais entradas",IF('Recursos Humanos'!D52&lt;&gt;'Recursos Humanos'!D11+'Recursos Humanos'!D14,"O número de DIRIGENTES mulheres com o vinculo de contrato não pode ser diferente do valor registado para este grupo no ano anterior, subtraidas as eventuais saídas e acrescido das eventuais entradas",IF('Recursos Humanos'!D54&lt;&gt;'Recursos Humanos'!D16,"O número de DIRIGENTES homens com outros vinculos, não pode ser diferente do valor registado para este grupo no ano anterior, subtraidas as eventuais saídas e acrescido das eventuais entradas",IF('Recursos Humanos'!D55&lt;&gt;'Recursos Humanos'!D17,"O número de DIRIGENTES mulheres com outros vinculos não pode ser diferente do valor registado para este grupo no ano anterior, subtraidas as eventuais saídas e acrescido das eventuais entradas",H6))))))</f>
        <v>...</v>
      </c>
      <c r="H6" s="272" t="str">
        <f>IF('Recursos Humanos'!E48&lt;&gt;'Recursos Humanos'!E7,"O número de TÉCNICOS SUPERIORES homens com o vinculo de nomeação, não pode ser diferente do valor registado para este grupo no ano anterior, subtraidas as eventuais saídas e acrescido das eventuais entradas",IF('Recursos Humanos'!E49&lt;&gt;'Recursos Humanos'!E8,"O número de TÉCNICOS SUPERIORES mulheres com o vinculo de nomeação, não pode ser diferente do valor registado para este grupo no ano anterior, subtraidas as eventuais saídas e acrescido das eventuais entradas",IF('Recursos Humanos'!E51&lt;&gt;'Recursos Humanos'!E10+'Recursos Humanos'!E13,"O número de TÉCNICOS SUPERIORES homens com o vinculo de contrato, não pode ser diferente do valor registado para este grupo no ano anterior, subtraidas as eventuais saídas e acrescido das eventuais entradas",IF('Recursos Humanos'!E52&lt;&gt;'Recursos Humanos'!E11+'Recursos Humanos'!E14,"O número de TÉCNICOS SUPERIORES mulheres com o vinculo de contrato não pode ser diferente do valor registado para este grupo no ano anterior, subtraidas as eventuais saídas e acrescido das eventuais entradas",IF('Recursos Humanos'!E54&lt;&gt;'Recursos Humanos'!E16,"O número de TÉCNICOS SUPERIORES homens com outros vinculos, não pode ser diferente do valor registado para este grupo no ano anterior, subtraidas as eventuais saídas e acrescido das eventuais entradas",IF('Recursos Humanos'!E55&lt;&gt;'Recursos Humanos'!E17,"O número de TÉCNICOS SUPERIORES mulheres com outros vinculos não pode ser diferente do valor registado para este grupo no ano anterior, subtraidas as eventuais saídas e acrescido das eventuais entradas",I6))))))</f>
        <v>...</v>
      </c>
      <c r="I6" s="30" t="str">
        <f>IF('Recursos Humanos'!F48&lt;&gt;'Recursos Humanos'!F7,"O número de Assistentes Técnicos homens com o vinculo de nomeação, não pode ser diferente do valor registado para este grupo no ano anterior, subtraidas as eventuais saídas e acrescido das eventuais entradas",IF('Recursos Humanos'!F49&lt;&gt;'Recursos Humanos'!F8,"O número de Assistentes Técnicos mulheres com o vinculo de nomeação, não pode ser diferente do valor registado para este grupo no ano anterior, subtraidas as eventuais saídas e acrescido das eventuais entradas",IF('Recursos Humanos'!F51&lt;&gt;'Recursos Humanos'!F10+'Recursos Humanos'!F13,"O número de Assistentes Técnicos homens com o vinculo de contrato, não pode ser diferente do valor registado para este grupo no ano anterior, subtraidas as eventuais saídas e acrescido das eventuais entradas",IF('Recursos Humanos'!F52&lt;&gt;'Recursos Humanos'!F11+'Recursos Humanos'!F14,"O número de Assistentes Técnicos mulheres com o vinculo de contrato não pode ser diferente do valor registado para este grupo no ano anterior, subtraidas as eventuais saídas e acrescido das eventuais entradas",IF('Recursos Humanos'!F54&lt;&gt;'Recursos Humanos'!F16,"O número de Assistentes Técnicos homens com outros vinculos, não pode ser diferente do valor registado para este grupo no ano anterior, subtraidas as eventuais saídas e acrescido das eventuais entradas",IF('Recursos Humanos'!F55&lt;&gt;'Recursos Humanos'!F17,"O número de Assistentes Técnicos mulheres com outros vinculos não pode ser diferente do valor registado para este grupo no ano anterior, subtraidas as eventuais saídas e acrescido das eventuais entradas",J6))))))</f>
        <v>...</v>
      </c>
      <c r="J6" s="30" t="str">
        <f>IF('Recursos Humanos'!G48&lt;&gt;'Recursos Humanos'!G7,"O número de Assistentes Operacionais homens com o vinculo de nomeação, não pode ser diferente do valor registado para este grupo no ano anterior, subtraidas as eventuais saídas e acrescido das eventuais entradas",IF('Recursos Humanos'!G49&lt;&gt;'Recursos Humanos'!G8,"O número de Assistentes Operacionais mulheres com o vinculo de nomeação, não pode ser diferente do valor registado para este grupo no ano anterior, subtraidas as eventuais saídas e acrescido das eventuais entradas",IF('Recursos Humanos'!G51&lt;&gt;'Recursos Humanos'!G10+'Recursos Humanos'!G13,"O número de Assistentes Operacionais homens com o vinculo de contrato, não pode ser diferente do valor registado para este grupo no ano anterior, subtraidas as eventuais saídas e acrescido das eventuais entradas",IF('Recursos Humanos'!G52&lt;&gt;'Recursos Humanos'!G11+'Recursos Humanos'!G14,"O número de Assistentes Operacionais mulheres com o vinculo de contrato não pode ser diferente do valor registado para este grupo no ano anterior, subtraidas as eventuais saídas e acrescido das eventuais entradas",IF('Recursos Humanos'!G54&lt;&gt;'Recursos Humanos'!G16,"O número de Assistentes Operacionais homens com outros vinculos, não pode ser diferente do valor registado para este grupo no ano anterior, subtraidas as eventuais saídas e acrescido das eventuais entradas",IF('Recursos Humanos'!G55&lt;&gt;'Recursos Humanos'!G17,"O número de Assistentes Operacionais mulheres com outros vinculos não pode ser diferente do valor registado para este grupo no ano anterior, subtraidas as eventuais saídas e acrescido das eventuais entradas",K6))))))</f>
        <v>...</v>
      </c>
      <c r="K6" s="30" t="str">
        <f>IF('Recursos Humanos'!H48&lt;&gt;'Recursos Humanos'!H7,"O número de trabalhadores de Carreiras e Categorias Subsistentes homens com o vinculo de nomeação, não pode ser diferente do valor registado para este grupo no ano anterior, subtraidas as eventuais saídas e acrescido das eventuais entradas",IF('Recursos Humanos'!H49&lt;&gt;'Recursos Humanos'!H8,"O número de trabalhadores de Carreiras e Categorias Subsistentes mulheres com o vinculo de nomeação, não pode ser diferente do valor registado para este grupo no ano anterior, subtraidas as eventuais saídas e acrescido das eventuais entradas",IF('Recursos Humanos'!H51&lt;&gt;'Recursos Humanos'!H10+'Recursos Humanos'!H13,"O número de trabalhadores de Carreiras e Categorias Subsistentes homens com o vinculo de contrato, não pode ser diferente do valor registado para este grupo no ano anterior, subtraidas as eventuais saídas e acrescido das eventuais entradas",IF('Recursos Humanos'!H52&lt;&gt;'Recursos Humanos'!H11+'Recursos Humanos'!H14,"O número de trabalhadores de Carreiras e Categorias Subsistentes mulheres com o vinculo de contrato não pode ser diferente do valor registado para este grupo no ano anterior, subtraidas as eventuais saídas e acrescido das eventuais entradas",IF('Recursos Humanos'!H54&lt;&gt;'Recursos Humanos'!H16,"O número de trabalhadores de Carreiras e Categorias Subsistentes homens com outros vinculos, não pode ser diferente do valor registado para este grupo no ano anterior, subtraidas as eventuais saídas e acrescido das eventuais entradas",IF('Recursos Humanos'!H55&lt;&gt;'Recursos Humanos'!H17,"O número de trabalhadores de Carreiras e Categorias Subsistentes mulheres com outros vinculos não pode ser diferente do valor registado para este grupo no ano anterior, subtraidas as eventuais saídas e acrescido das eventuais entradas",L6))))))</f>
        <v>...</v>
      </c>
      <c r="L6" s="30" t="str">
        <f>IF('Recursos Humanos'!I48&lt;&gt;'Recursos Humanos'!I7,"O número de trabalhadores de Carreiras e Corpos Especiais homens com o vinculo de nomeação, não pode ser diferente do valor registado para este grupo no ano anterior, subtraidas as eventuais saídas e acrescido das eventuais entradas",IF('Recursos Humanos'!I49&lt;&gt;'Recursos Humanos'!I8,"O número de trabalhadores de Carreiras e Corpos Especiais mulheres com o vinculo de nomeação, não pode ser diferente do valor registado para este grupo no ano anterior, subtraidas as eventuais saídas e acrescido das eventuais entradas",IF('Recursos Humanos'!I51&lt;&gt;'Recursos Humanos'!I10+'Recursos Humanos'!I13,"O número de trabalhadores de Carreiras e Corpos Especiais homens com o vinculo de contrato, não pode ser diferente do valor registado para este grupo no ano anterior, subtraidas as eventuais saídas e acrescido das eventuais entradas",IF('Recursos Humanos'!I52&lt;&gt;'Recursos Humanos'!I11+'Recursos Humanos'!I14,"O número de trabalhadores de Carreiras e Corpos Especiais mulheres com o vinculo de contrato não pode ser diferente do valor registado para este grupo no ano anterior, subtraidas as eventuais saídas e acrescido das eventuais entradas",IF('Recursos Humanos'!I54&lt;&gt;'Recursos Humanos'!I16,"O número de trabalhadores de Carreiras e Corpos Especiais homens com outros vinculos, não pode ser diferente do valor registado para este grupo no ano anterior, subtraidas as eventuais saídas e acrescido das eventuais entradas",IF('Recursos Humanos'!I55&lt;&gt;'Recursos Humanos'!I17,"O número de trabalhadores de Carreiras e Corpos Especiais mulheres com outros vinculos não pode ser diferente do valor registado para este grupo no ano anterior, subtraidas as eventuais saídas e acrescido das eventuais entradas",N6))))))</f>
        <v>...</v>
      </c>
      <c r="M6" s="345" t="s">
        <v>480</v>
      </c>
      <c r="N6" s="268" t="str">
        <f>IF('Recursos Humanos'!L48&lt;&gt;'Recursos Humanos'!L7,"O número de Docentes homens com o vinculo de nomeação, não pode ser diferente do valor registado para este grupo no ano anterior, subtraidas as eventuais saídas e acrescido das eventuais entradas",IF('Recursos Humanos'!L49&lt;&gt;'Recursos Humanos'!L8,"O número de Docentes mulheres com o vinculo de nomeação, não pode ser diferente do valor registado para este grupo no ano anterior, subtraidas as eventuais saídas e acrescido das eventuais entradas",IF('Recursos Humanos'!L51&lt;&gt;'Recursos Humanos'!L10+'Recursos Humanos'!L13,"O número de Docentes homens com o vinculo de contrato, não pode ser diferente do valor registado para este grupo no ano anterior, subtraidas as eventuais saídas e acrescido das eventuais entradas",IF('Recursos Humanos'!L52&lt;&gt;'Recursos Humanos'!L11+'Recursos Humanos'!L14,"O número de Docentes mulheres com o vinculo de contrato não pode ser diferente do valor registado para este grupo no ano anterior, subtraidas as eventuais saídas e acrescido das eventuais entradas",IF('Recursos Humanos'!L54&lt;&gt;'Recursos Humanos'!L16,"O número de Docentes homens com outros vinculos, não pode ser diferente do valor registado para este grupo no ano anterior, subtraidas as eventuais saídas e acrescido das eventuais entradas",IF('Recursos Humanos'!L55&lt;&gt;'Recursos Humanos'!L17,"O número de Docentes mulheres com outros vinculos não pode ser diferente do valor registado para este grupo no ano anterior, subtraidas as eventuais saídas e acrescido das eventuais entradas",O6))))))</f>
        <v>...</v>
      </c>
      <c r="O6" s="268" t="str">
        <f>IF('Recursos Humanos'!M48&lt;&gt;'Recursos Humanos'!M7,"O número de trabalhadores de Outras carreiras, homens com o vinculo de nomeação, não pode ser diferente do valor registado para este grupo no ano anterior, subtraidas as eventuais saídas e acrescido das eventuais entradas",IF('Recursos Humanos'!M49&lt;&gt;'Recursos Humanos'!M8,"O número de trabalhadores de Outras carreiras, mulheres com o vinculo de nomeação, não pode ser diferente do valor registado para este grupo no ano anterior, subtraidas as eventuais saídas e acrescido das eventuais entradas",IF('Recursos Humanos'!M51&lt;&gt;'Recursos Humanos'!M10+'Recursos Humanos'!M13,"O número de trabalhadores de Outras carreiras, homens com o vinculo de contrato, não pode ser diferente do valor registado para este grupo no ano anterior, subtraidas as eventuais saídas e acrescido das eventuais entradas",IF('Recursos Humanos'!M52&lt;&gt;'Recursos Humanos'!M11+'Recursos Humanos'!M14,"O número de trabalhadores de Outras carreiras, mulheres com o vinculo de contrato não pode ser diferente do valor registado para este grupo no ano anterior, subtraidas as eventuais saídas e acrescido das eventuais entradas",IF('Recursos Humanos'!M54&lt;&gt;'Recursos Humanos'!M16,"O número de trabalhadores de Outras carreiras, homens com outros vinculos, não pode ser diferente do valor registado para este grupo no ano anterior, subtraidas as eventuais saídas e acrescido das eventuais entradas",IF('Recursos Humanos'!M55&lt;&gt;'Recursos Humanos'!M17,"O número de trabalhadores de Outras carreiras, mulheres com outros vinculos não pode ser diferente do valor registado para este grupo no ano anterior, subtraidas as eventuais saídas e acrescido das eventuais entradas","..."))))))</f>
        <v>...</v>
      </c>
    </row>
    <row r="7" spans="1:15" ht="22.5" customHeight="1" thickBot="1" x14ac:dyDescent="0.25">
      <c r="B7" s="344"/>
      <c r="C7" s="344"/>
      <c r="D7" s="24"/>
      <c r="E7" s="347" t="str">
        <f>F6</f>
        <v>...</v>
      </c>
      <c r="F7" s="347"/>
      <c r="G7" s="347"/>
      <c r="H7" s="347"/>
      <c r="I7" s="347"/>
      <c r="J7" s="347"/>
      <c r="K7" s="347"/>
      <c r="L7" s="347"/>
      <c r="M7" s="346"/>
    </row>
    <row r="8" spans="1:15" x14ac:dyDescent="0.2">
      <c r="B8" s="21"/>
      <c r="C8" s="21"/>
      <c r="D8" s="21"/>
      <c r="E8" s="22"/>
      <c r="F8" s="21"/>
      <c r="G8" s="23"/>
      <c r="H8" s="23"/>
      <c r="I8" s="23"/>
      <c r="J8" s="23"/>
      <c r="K8" s="23"/>
      <c r="L8" s="23"/>
      <c r="M8" s="21"/>
    </row>
    <row r="9" spans="1:15" x14ac:dyDescent="0.2">
      <c r="B9" s="342" t="s">
        <v>471</v>
      </c>
      <c r="C9" s="343"/>
      <c r="D9" s="24"/>
      <c r="E9" s="25" t="str">
        <f>IF(E10="...","Preenchido",IF(E10="Por favor preencha todas as células em aberto. Se não existirem ocorrências a registar deverá introduzir o número zero.","Por preencher",IF(AND(OR(E10="Por favor confirme a existência de trabalhadores com menos de 18 anos.",E10="Por favor confirme a existência de trabalhadores com mais de 70 anos."),'Estrut. Etária'!I4="OK"),"Preenchido com reservas","Preenchido com erros!")))</f>
        <v>Preenchido</v>
      </c>
      <c r="F9" s="28"/>
      <c r="G9" s="27" t="str">
        <f>IF('Estrut. Etária'!H4&lt;&gt;0,"Por favor preencha todas as células em aberto. Se não existirem ocorrências a registar deverá introduzir o número zero.",IF('Estrut. Etária'!I4="ERROH","O total de 'HOMENS' deste quadro deverá coincidir com o total apresentado no ponto 1.1.1 do quadro 1.",IF('Estrut. Etária'!I4="ERROM","O total de 'MULHERES' deste quadro deverá coincidir com o total apresentado no ponto 1.1.1 do quadro 1.",IF('Estrut. Etária'!K4="ERRO18","Por favor confirme a existência de trabalhadores com menos de 18 anos.",IF('Estrut. Etária'!K15="ERRO70","Por favor confirme a existência de trabalhadores com mais de 70 anos.","...")))))</f>
        <v>...</v>
      </c>
      <c r="H9" s="26"/>
      <c r="I9" s="26"/>
      <c r="J9" s="26"/>
      <c r="K9" s="26"/>
      <c r="L9" s="26"/>
      <c r="M9" s="345" t="s">
        <v>480</v>
      </c>
    </row>
    <row r="10" spans="1:15" ht="22.5" customHeight="1" thickBot="1" x14ac:dyDescent="0.25">
      <c r="B10" s="344"/>
      <c r="C10" s="344"/>
      <c r="D10" s="24"/>
      <c r="E10" s="347" t="str">
        <f>G9</f>
        <v>...</v>
      </c>
      <c r="F10" s="347"/>
      <c r="G10" s="347"/>
      <c r="H10" s="347"/>
      <c r="I10" s="347"/>
      <c r="J10" s="347"/>
      <c r="K10" s="347"/>
      <c r="L10" s="347"/>
      <c r="M10" s="346"/>
    </row>
    <row r="11" spans="1:15" x14ac:dyDescent="0.2">
      <c r="B11" s="21"/>
      <c r="C11" s="21"/>
      <c r="D11" s="21"/>
      <c r="E11" s="22"/>
      <c r="F11" s="21"/>
      <c r="G11" s="23"/>
      <c r="H11" s="23"/>
      <c r="I11" s="23"/>
      <c r="J11" s="23"/>
      <c r="K11" s="23"/>
      <c r="L11" s="23"/>
      <c r="M11" s="21"/>
    </row>
    <row r="12" spans="1:15" x14ac:dyDescent="0.2">
      <c r="B12" s="342" t="s">
        <v>472</v>
      </c>
      <c r="C12" s="343"/>
      <c r="D12" s="24"/>
      <c r="E12" s="25" t="str">
        <f>IF(E13="...","Preenchido",IF(E13="Por favor preencha todas as células em aberto. Se não existirem ocorrências a registar deverá introduzir o número zero.","Por preencher","Preenchido com erros!"))</f>
        <v>Preenchido</v>
      </c>
      <c r="F12" s="28"/>
      <c r="G12" s="27" t="str">
        <f>IF('Estrut. Antiguidades'!R4&lt;&gt;0,"Por favor preencha todas as células em aberto. Se não existirem ocorrências a registar deverá introduzir o número zero.",IF('Estrut. Antiguidades'!S4="ERROH","O total de 'HOMENS' deste quadro deverá coincidir com o total apresentado no ponto 1.1.1 do quadro 1.",IF('Estrut. Antiguidades'!S4="ERROM","O total de 'MULHERES' deste quadro deverá coincidir com o total apresentado no ponto 1.1.1 do quadro 1.",H12)))</f>
        <v>...</v>
      </c>
      <c r="H12" s="26" t="str">
        <f>IF('Estrut. Antiguidades'!F15="ERRO","O total de pessoal 'DIRIGENTE' deste quadro deverá coincidir com o total apresentado no quadro 1.",IF('Estrut. Antiguidades'!G15="ERRO","O total de trabalhadores da carreira de 'TÉCNICO SUPERIOR' deste quadro deverá coincidir com o total apresentado no quadro 1.",IF('Estrut. Antiguidades'!H15="ERRO","O total de trabalhadores da carreira de 'ASSISTENTE TÉCNICO' deste quadro deverá coincidir com o total apresentado no quadro 1.",IF('Estrut. Antiguidades'!I15="ERRO","O total de trabalhadores da carreira de 'ASSISTENTE OPERACIONAL' deste quadro deverá coincidir com o total apresentado no quadro 1.",IF('Estrut. Antiguidades'!J15="ERRO","O total de trabalhadores das 'CARREIRAS E CATEGORIAS SUBSISTENTES' deste quadro deverá coincidir com o total apresentado no quadro 1.",I12)))))</f>
        <v>...</v>
      </c>
      <c r="I12" s="26" t="str">
        <f>IF('Estrut. Antiguidades'!K15="ERRO","O total de pessoal 'CARREIRAS E CORPOS ESPECIAIS' deste quadro deverá coincidir com o total apresentado no quadro 1.",IF('Estrut. Antiguidades'!N15="ERRO","O total de trabalhadores da carreira 'DOCENTE' deste quadro deverá coincidir com o total apresentado no quadro 1.",IF('Estrut. Antiguidades'!O15="ERRO","O total de 'OUTROS' deste quadro deverá coincidir com o total apresentado no quadro 1.","...")))</f>
        <v>...</v>
      </c>
      <c r="J12" s="26"/>
      <c r="K12" s="26"/>
      <c r="L12" s="26"/>
      <c r="M12" s="345" t="s">
        <v>480</v>
      </c>
    </row>
    <row r="13" spans="1:15" ht="22.5" customHeight="1" thickBot="1" x14ac:dyDescent="0.25">
      <c r="B13" s="344"/>
      <c r="C13" s="344"/>
      <c r="D13" s="24"/>
      <c r="E13" s="347" t="str">
        <f>G12</f>
        <v>...</v>
      </c>
      <c r="F13" s="347"/>
      <c r="G13" s="347"/>
      <c r="H13" s="347"/>
      <c r="I13" s="347"/>
      <c r="J13" s="347"/>
      <c r="K13" s="347"/>
      <c r="L13" s="347"/>
      <c r="M13" s="346"/>
    </row>
    <row r="14" spans="1:15" x14ac:dyDescent="0.2">
      <c r="B14" s="21"/>
      <c r="C14" s="21"/>
      <c r="D14" s="21"/>
      <c r="E14" s="22"/>
      <c r="F14" s="21"/>
      <c r="G14" s="23"/>
      <c r="H14" s="23"/>
      <c r="I14" s="23"/>
      <c r="J14" s="23"/>
      <c r="K14" s="23"/>
      <c r="L14" s="23"/>
      <c r="M14" s="21"/>
    </row>
    <row r="15" spans="1:15" x14ac:dyDescent="0.2">
      <c r="B15" s="342" t="s">
        <v>473</v>
      </c>
      <c r="C15" s="343"/>
      <c r="D15" s="24"/>
      <c r="E15" s="25" t="str">
        <f>IF(E16="...","Preenchido",IF(E16="Por favor preencha todas as células em aberto. Se não existirem ocorrências a registar deverá introduzir o número zero.","Por preencher","Preenchido com reservas"))</f>
        <v>Preenchido</v>
      </c>
      <c r="F15" s="28"/>
      <c r="G15" s="27" t="str">
        <f>IF('Trab. Estrangeiros'!G4&lt;&gt;0,"Por favor preencha todas as células em aberto. Se não existirem ocorrências a registar deverá introduzir o número zero.",IF('Trab. Estrangeiros'!H4="ERRO","Por favor confirme a existência de trabalhadores com nacionalidade dos PALOP, Brasil ou Outros países.","..."))</f>
        <v>...</v>
      </c>
      <c r="H15" s="26"/>
      <c r="I15" s="26"/>
      <c r="J15" s="26"/>
      <c r="K15" s="26"/>
      <c r="L15" s="26"/>
      <c r="M15" s="345" t="s">
        <v>480</v>
      </c>
    </row>
    <row r="16" spans="1:15" ht="22.5" customHeight="1" thickBot="1" x14ac:dyDescent="0.25">
      <c r="B16" s="344"/>
      <c r="C16" s="344"/>
      <c r="D16" s="24"/>
      <c r="E16" s="347" t="str">
        <f>G15</f>
        <v>...</v>
      </c>
      <c r="F16" s="347"/>
      <c r="G16" s="347"/>
      <c r="H16" s="347"/>
      <c r="I16" s="347"/>
      <c r="J16" s="347"/>
      <c r="K16" s="347"/>
      <c r="L16" s="347"/>
      <c r="M16" s="346"/>
    </row>
    <row r="17" spans="2:13" x14ac:dyDescent="0.2">
      <c r="B17" s="21"/>
      <c r="C17" s="21"/>
      <c r="D17" s="21"/>
      <c r="E17" s="22"/>
      <c r="F17" s="21"/>
      <c r="G17" s="23"/>
      <c r="H17" s="23"/>
      <c r="I17" s="23"/>
      <c r="J17" s="23"/>
      <c r="K17" s="23"/>
      <c r="L17" s="23"/>
      <c r="M17" s="21"/>
    </row>
    <row r="18" spans="2:13" x14ac:dyDescent="0.2">
      <c r="B18" s="342" t="s">
        <v>476</v>
      </c>
      <c r="C18" s="343" t="s">
        <v>480</v>
      </c>
      <c r="D18" s="24"/>
      <c r="E18" s="25" t="str">
        <f>IF(E19="...","Preenchido",IF(E19="Por favor preencha todas as células em aberto. Se não existirem ocorrências a registar deverá introduzir o número zero.","Por preencher","Preenchido com erros!"))</f>
        <v>Preenchido</v>
      </c>
      <c r="F18" s="28"/>
      <c r="G18" s="27" t="str">
        <f>IF('Trab. Estrangeiros'!G8&lt;&gt;0,"Por favor preencha todas as células em aberto. Se não existirem ocorrências a registar deverá introduzir o número zero.","...")</f>
        <v>...</v>
      </c>
      <c r="H18" s="26"/>
      <c r="I18" s="26"/>
      <c r="J18" s="26"/>
      <c r="K18" s="26"/>
      <c r="L18" s="26"/>
      <c r="M18" s="345" t="s">
        <v>480</v>
      </c>
    </row>
    <row r="19" spans="2:13" ht="22.5" customHeight="1" thickBot="1" x14ac:dyDescent="0.25">
      <c r="B19" s="344"/>
      <c r="C19" s="344"/>
      <c r="D19" s="24"/>
      <c r="E19" s="347" t="str">
        <f>G18</f>
        <v>...</v>
      </c>
      <c r="F19" s="347"/>
      <c r="G19" s="347"/>
      <c r="H19" s="347"/>
      <c r="I19" s="347"/>
      <c r="J19" s="347"/>
      <c r="K19" s="347"/>
      <c r="L19" s="347"/>
      <c r="M19" s="346"/>
    </row>
    <row r="20" spans="2:13" x14ac:dyDescent="0.2">
      <c r="B20" s="21"/>
      <c r="C20" s="21"/>
      <c r="D20" s="21"/>
      <c r="E20" s="22"/>
      <c r="F20" s="21"/>
      <c r="G20" s="23"/>
      <c r="H20" s="23"/>
      <c r="I20" s="23"/>
      <c r="J20" s="23"/>
      <c r="K20" s="23"/>
      <c r="L20" s="23"/>
      <c r="M20" s="21"/>
    </row>
    <row r="21" spans="2:13" x14ac:dyDescent="0.2">
      <c r="B21" s="342" t="s">
        <v>477</v>
      </c>
      <c r="C21" s="343"/>
      <c r="D21" s="24"/>
      <c r="E21" s="25" t="str">
        <f>IF(E22="...","Preenchido",IF(E22="Por favor preencha todas as células em aberto. Se não existirem ocorrências a registar deverá introduzir o número zero.","Por preencher",IF(AND(E22="Por favor confirme a existência de trabalhadores com menos de 4 anos de escolaridade.",'Estrut. Habilitacional'!I4="OK"),"Preenchido com reservas","Preenchido com erros!")))</f>
        <v>Preenchido</v>
      </c>
      <c r="F21" s="28"/>
      <c r="G21" s="27" t="str">
        <f>IF('Estrut. Habilitacional'!H4&lt;&gt;0,"Por favor preencha todas as células em aberto. Se não existirem ocorrências a registar deverá introduzir o número zero.",IF('Estrut. Habilitacional'!I4="ERROH","O total de 'HOMENS' deste quadro deverá coincidir com o total apresentado no ponto 1.1.1 do quadro 1.",IF('Estrut. Habilitacional'!I4="ERROM","O total de 'MULHERES' deste quadro deverá coincidir com o total apresentado no ponto 1.1.1 do quadro 1.",IF('Estrut. Habilitacional'!J4="ERRO4","Por favor confirme a existência de trabalhadores com menos de 4 anos de escolaridade.","..."))))</f>
        <v>...</v>
      </c>
      <c r="H21" s="26"/>
      <c r="I21" s="26"/>
      <c r="J21" s="26"/>
      <c r="K21" s="26"/>
      <c r="L21" s="26"/>
      <c r="M21" s="345" t="s">
        <v>480</v>
      </c>
    </row>
    <row r="22" spans="2:13" ht="22.5" customHeight="1" thickBot="1" x14ac:dyDescent="0.25">
      <c r="B22" s="344"/>
      <c r="C22" s="344"/>
      <c r="D22" s="24"/>
      <c r="E22" s="347" t="str">
        <f>G21</f>
        <v>...</v>
      </c>
      <c r="F22" s="347"/>
      <c r="G22" s="347"/>
      <c r="H22" s="347"/>
      <c r="I22" s="347"/>
      <c r="J22" s="347"/>
      <c r="K22" s="347"/>
      <c r="L22" s="347"/>
      <c r="M22" s="346"/>
    </row>
    <row r="23" spans="2:13" x14ac:dyDescent="0.2">
      <c r="B23" s="21"/>
      <c r="C23" s="21"/>
      <c r="D23" s="21"/>
      <c r="E23" s="22"/>
      <c r="F23" s="21"/>
      <c r="G23" s="23"/>
      <c r="H23" s="23"/>
      <c r="I23" s="23"/>
      <c r="J23" s="23"/>
      <c r="K23" s="23"/>
      <c r="L23" s="23"/>
      <c r="M23" s="21"/>
    </row>
    <row r="24" spans="2:13" x14ac:dyDescent="0.2">
      <c r="B24" s="342" t="s">
        <v>478</v>
      </c>
      <c r="C24" s="343"/>
      <c r="D24" s="24"/>
      <c r="E24" s="25" t="str">
        <f>IF(E25="...","Preenchido",IF(E25="Por favor preencha todas as células em aberto. Se não existirem ocorrências a registar deverá introduzir o número zero.","Por preencher","Preenchido com erros!"))</f>
        <v>Preenchido</v>
      </c>
      <c r="F24" s="28"/>
      <c r="G24" s="27" t="str">
        <f>IF(Admissões!P4&lt;&gt;0,"Por favor preencha todas as células em aberto. Se não existirem ocorrências a registar deverá introduzir o número zero.",IF(Admissões!O19="ERRO","Ao fazer referência a 'OUTROS' no ponto 1.9.4., deverá obrigatoriamente discriminá-las no campo destinado às anotações.",H24))</f>
        <v>...</v>
      </c>
      <c r="H24" s="26" t="str">
        <f>IF(Admissões!D17="ERROH","O total de 'HOMENS' da carreira 'DIRIGENTE' deste quadro não poderá ser superior ao total apresentado no quadro 1, sem que existam saídas no mesmo ano civil que o justifiquem.",IF(Admissões!D17="ERROM","O total de 'MULHERES' da carreira 'DIRIGENTE' deste quadro não poderá ser superior ao total apresentado no quadro 1, sem que existam saídas no mesmo ano civil que o justifiquem.",IF(Admissões!E17="ERROH","O total de 'HOMENS' da carreira 'TÉCNICO SUPERIOR' deste quadro não poderá ser superior ao total apresentado no quadro 1, sem que existam saídas no mesmo ano civil que o justifiquem.",IF(Admissões!E17="ERROM","O total de 'MULHERES' da carreira 'TÉCNICO SUPERIOR' deste quadro não poderá ser superior ao total apresentado no quadro 1, sem que existam saídas no mesmo ano civil que o justifiquem.",IF(Admissões!F17="ERROH","O total de 'HOMENS' da carreira 'ASSISTENTE TÉCNICO' deste quadro não poderá ser superior ao total apresentado no quadro 1, sem que existam saídas no mesmo ano civil que o justifiquem.",IF(Admissões!F17="ERROM","O total de 'MULHERES' da carreira 'ASSISTENTE TÉCNICO' deste quadro não poderá ser superior ao total apresentado no quadro 1, sem que existam saídas no mesmo ano civil que o justifiquem.",I24))))))</f>
        <v>...</v>
      </c>
      <c r="I24" s="26" t="str">
        <f>IF(Admissões!G17="ERROH","O total de 'HOMENS' da carreira 'ASSISTENTE OPERACIONAL' deste quadro não poderá ser superior ao total apresentado no quadro 1, sem que existam saídas no mesmo ano civil que o justifiquem.",IF(Admissões!G17="ERROM","O total de 'MULHERES' da carreira 'ASSISTENTE OPERACIONAL' deste quadro não poderá ser superior ao total apresentado no quadro 1, sem que existam saídas no mesmo ano civil que o justifiquem.",IF(Admissões!H17="ERROH","O total de 'HOMENS' das 'CARREIRAS E CATEGORIAS SUBSISTENTES' deste quadro não poderá ser superior ao total apresentado no quadro 1, sem que existam saídas no mesmo ano civil que o justifiquem.",IF(Admissões!H17="ERROM","O total de 'MULHERES' das 'CARREIRAS E CATEGORIAS SUBSISTENTES'  deste quadro não poderá ser superior ao total apresentado no quadro 1, sem que existam saídas no mesmo ano civil que o justifiquem.",IF(Admissões!I17="ERROH","O total de 'HOMENS' das 'CARREIRAS E CORPOS ESPECIAIS' deste quadro não poderá ser superior ao total apresentado no quadro 1, sem que existam saídas no mesmo ano civil que o justifiquem.",IF(Admissões!I17="ERROM","O total de 'MULHERES' das 'CARREIRAS E CORPOS ESPECIAIS' deste quadro não poderá ser superior ao total apresentado no quadro 1, sem que existam saídas no mesmo ano civil que o justifiquem.",J24))))))</f>
        <v>...</v>
      </c>
      <c r="J24" s="26" t="str">
        <f>IF(Admissões!L17="ERROH","O total de 'HOMENS' da 'CARREIRA DOCENTE' deste quadro não poderá ser superior ao total apresentado no quadro 1, sem que existam saídas no mesmo ano civil que o justifiquem.",IF(Admissões!L17="ERROM","O total de 'MULHERES' da 'CARREIRA DOCENTE' deste quadro não poderá ser superior ao total apresentado no quadro 1, sem que existam saídas no mesmo ano civil que o justifiquem.",IF(Admissões!M17="ERROH","O total de 'HOMENS' de 'OUTROS' deste quadro não poderá ser superior ao total apresentado no quadro 1, sem que existam saídas no mesmo ano civil que o justifiquem.",IF(Admissões!M17="ERROM","O total de 'MULHERES' de 'OUTROS' deste quadro não poderá ser superior ao total apresentado no quadro 1, sem que existam saídas no mesmo ano civil que o justifiquem.","..."))))</f>
        <v>...</v>
      </c>
      <c r="K24" s="26"/>
      <c r="L24" s="26"/>
      <c r="M24" s="345" t="s">
        <v>480</v>
      </c>
    </row>
    <row r="25" spans="2:13" ht="22.5" customHeight="1" thickBot="1" x14ac:dyDescent="0.25">
      <c r="B25" s="344"/>
      <c r="C25" s="344"/>
      <c r="D25" s="24"/>
      <c r="E25" s="347" t="str">
        <f>G24</f>
        <v>...</v>
      </c>
      <c r="F25" s="347"/>
      <c r="G25" s="347"/>
      <c r="H25" s="347"/>
      <c r="I25" s="347"/>
      <c r="J25" s="347"/>
      <c r="K25" s="347"/>
      <c r="L25" s="347"/>
      <c r="M25" s="346"/>
    </row>
    <row r="26" spans="2:13" x14ac:dyDescent="0.2">
      <c r="B26" s="21"/>
      <c r="C26" s="21"/>
      <c r="D26" s="21"/>
      <c r="E26" s="22"/>
      <c r="F26" s="21"/>
      <c r="G26" s="23"/>
      <c r="H26" s="23"/>
      <c r="I26" s="23"/>
      <c r="J26" s="23"/>
      <c r="K26" s="23"/>
      <c r="L26" s="23"/>
      <c r="M26" s="21"/>
    </row>
    <row r="27" spans="2:13" x14ac:dyDescent="0.2">
      <c r="B27" s="342" t="s">
        <v>479</v>
      </c>
      <c r="C27" s="343"/>
      <c r="D27" s="24"/>
      <c r="E27" s="25" t="str">
        <f>IF(E28="...","Preenchido",IF(E28="Por favor preencha todas as células em aberto. Se não existirem ocorrências a registar deverá introduzir o número zero.","Por preencher","Preenchido com erros!"))</f>
        <v>Preenchido</v>
      </c>
      <c r="F27" s="28"/>
      <c r="G27" s="27" t="str">
        <f>IF(Saídas!P4&lt;&gt;0,"Por favor preencha todas as células em aberto. Se não existirem ocorrências a registar deverá introduzir o número zero.",IF(Saídas!O16="ERRO","Ao fazer referência a 'OUTROS' no ponto 1.10.3., deverá obrigatoriamente discriminá-las no campo destinado às anotações.","..."))</f>
        <v>...</v>
      </c>
      <c r="H27" s="26"/>
      <c r="I27" s="26"/>
      <c r="J27" s="26"/>
      <c r="K27" s="26"/>
      <c r="L27" s="26"/>
      <c r="M27" s="345" t="s">
        <v>480</v>
      </c>
    </row>
    <row r="28" spans="2:13" ht="22.5" customHeight="1" thickBot="1" x14ac:dyDescent="0.25">
      <c r="B28" s="344"/>
      <c r="C28" s="344"/>
      <c r="D28" s="24"/>
      <c r="E28" s="347" t="str">
        <f>G27</f>
        <v>...</v>
      </c>
      <c r="F28" s="347"/>
      <c r="G28" s="347"/>
      <c r="H28" s="347"/>
      <c r="I28" s="347"/>
      <c r="J28" s="347"/>
      <c r="K28" s="347"/>
      <c r="L28" s="347"/>
      <c r="M28" s="346"/>
    </row>
    <row r="29" spans="2:13" x14ac:dyDescent="0.2">
      <c r="B29" s="21"/>
      <c r="C29" s="21"/>
      <c r="D29" s="21"/>
      <c r="E29" s="22"/>
      <c r="F29" s="21"/>
      <c r="G29" s="23"/>
      <c r="H29" s="23"/>
      <c r="I29" s="23"/>
      <c r="J29" s="23"/>
      <c r="K29" s="23"/>
      <c r="L29" s="23"/>
      <c r="M29" s="21"/>
    </row>
    <row r="30" spans="2:13" x14ac:dyDescent="0.2">
      <c r="B30" s="342" t="s">
        <v>481</v>
      </c>
      <c r="C30" s="343"/>
      <c r="D30" s="24"/>
      <c r="E30" s="25" t="str">
        <f>IF(E31="...","Preenchido",IF(E31="Por favor preencha todas as células em aberto. Se não existirem ocorrências a registar deverá introduzir o número zero.","Por preencher","Preenchido com erros!"))</f>
        <v>Preenchido</v>
      </c>
      <c r="F30" s="28"/>
      <c r="G30" s="27" t="str">
        <f>IF('Saídas Nomeados'!O4&lt;&gt;0,"Por favor preencha todas as células em aberto. Se não existirem ocorrências a registar deverá introduzir o número zero.",IF('Saídas Nomeados'!C13="ERRO","O total da carreira 'DIRIGENTE' deste quadro deverá ser coincidente com o total do ponto 1.10.1 do quadro 1.10 (Saídas)",IF('Saídas Nomeados'!D13="ERRO","O total da carreira 'TÉCNICO SUPERIOR' deste quadro deverá ser coincidente com o total do ponto 1.10.1 do quadro 1.10 (Saídas)",IF('Saídas Nomeados'!E13="ERRO","O total da carreira 'ASSISTENTE TÉCNICO' deste quadro deverá ser coincidente com o total do ponto 1.10.1 do quadro 1.10 (Saídas)",IF('Saídas Nomeados'!F13="ERRO","O total da carreira 'ASSISTENTE OPERACIONAL' deste quadro deverá ser coincidente com o total do ponto 1.10.1 do quadro 1.10 (Saídas)",H30)))))</f>
        <v>...</v>
      </c>
      <c r="H30" s="26" t="str">
        <f>IF('Saídas Nomeados'!G13="ERRO","O total das 'CARREIRAS E CATEGORIAS SUBSISTENTES ' deste quadro deverá ser coincidente com o total do ponto 1.10.1 do quadro 1.10 (Saídas)",IF('Saídas Nomeados'!H13="ERRO","O total das 'CARREIRAS E CORPOS ESPECIAIS' deste quadro deverá ser coincidente com o total do ponto 1.10.1 do quadro 1.10 (Saídas)",IF('Saídas Nomeados'!K13="ERRO","O total da 'CARREIRA DOCENTE' deste quadro deverá ser coincidente com o total do ponto 1.10.1 do quadro 1.10 (Saídas)",IF('Saídas Nomeados'!L13="ERRO","O total de 'OUTROS' deste quadro deverá ser coincidente com o total do ponto 1.10.1 do quadro 1.10 (Saídas)",IF('Saídas Nomeados'!N15="ERRO","Ao fazer referência a 'OUTROS' no ponto 1.11.8., deverá obrigatoriamente discriminá-las no campo destinado às anotações.","...")))))</f>
        <v>...</v>
      </c>
      <c r="I30" s="26"/>
      <c r="J30" s="26"/>
      <c r="K30" s="26"/>
      <c r="L30" s="26"/>
      <c r="M30" s="345" t="s">
        <v>480</v>
      </c>
    </row>
    <row r="31" spans="2:13" ht="22.5" customHeight="1" thickBot="1" x14ac:dyDescent="0.25">
      <c r="B31" s="344"/>
      <c r="C31" s="344"/>
      <c r="D31" s="24"/>
      <c r="E31" s="347" t="str">
        <f>G30</f>
        <v>...</v>
      </c>
      <c r="F31" s="347"/>
      <c r="G31" s="347"/>
      <c r="H31" s="347"/>
      <c r="I31" s="347"/>
      <c r="J31" s="347"/>
      <c r="K31" s="347"/>
      <c r="L31" s="347"/>
      <c r="M31" s="346"/>
    </row>
    <row r="32" spans="2:13" x14ac:dyDescent="0.2">
      <c r="B32" s="21"/>
      <c r="C32" s="21"/>
      <c r="D32" s="21"/>
      <c r="E32" s="22"/>
      <c r="F32" s="21"/>
      <c r="G32" s="23"/>
      <c r="H32" s="23"/>
      <c r="I32" s="23"/>
      <c r="J32" s="23"/>
      <c r="K32" s="23"/>
      <c r="L32" s="23"/>
      <c r="M32" s="21"/>
    </row>
    <row r="33" spans="2:13" x14ac:dyDescent="0.2">
      <c r="B33" s="342" t="s">
        <v>482</v>
      </c>
      <c r="C33" s="343"/>
      <c r="D33" s="24"/>
      <c r="E33" s="25" t="str">
        <f>IF(E34="...","Preenchido",IF(E34="Por favor preencha todas as células em aberto. Se não existirem ocorrências a registar deverá introduzir o número zero.","Por preencher","Preenchido com erros!"))</f>
        <v>Preenchido</v>
      </c>
      <c r="F33" s="28"/>
      <c r="G33" s="27" t="str">
        <f>IF('Saídas Contratados'!O4&lt;&gt;0,"Por favor preencha todas as células em aberto. Se não existirem ocorrências a registar deverá introduzir o número zero.",IF('Saídas Contratados'!C13="ERRO","O total da carreira 'DIRIGENTE' deste quadro deverá ser coincidente com o total do ponto 1.10.2 do quadro 1.10 (Saídas)",IF('Saídas Contratados'!D13="ERRO","O total da carreira 'TÉCNICO SUPERIOR' deste quadro deverá ser coincidente com o total do ponto 1.10.2 do quadro 1.10 (Saídas)",IF('Saídas Contratados'!E13="ERRO","O total da carreira 'ASSISTENTE TÉCNICO' deste quadro deverá ser coincidente com o total do ponto 1.10.2 do quadro 1.10 (Saídas)",IF('Saídas Contratados'!F13="ERRO","O total da carreira 'ASSISTENTE OPERACIONAL' deste quadro deverá ser coincidente com o total do ponto 1.10.2 do quadro 1.10 (Saídas)",H33)))))</f>
        <v>...</v>
      </c>
      <c r="H33" s="26" t="str">
        <f>IF('Saídas Contratados'!G13="ERRO","O total das 'CARREIRAS E CATEGORIAS SUBSISTENTES ' deste quadro deverá ser coincidente com o total do ponto 1.10.2 do quadro 1.10 (Saídas)",IF('Saídas Contratados'!H13="ERRO","O total das 'CARREIRAS E CORPOS ESPECIAIS' deste quadro deverá ser coincidente com o total do ponto 1.10.2 do quadro 1.10 (Saídas)",IF('Saídas Contratados'!K13="ERRO","O total da 'CARREIRA DOCENTE' deste quadro deverá ser coincidente com o total do ponto 1.10.2 do quadro 1.10 (Saídas)",IF('Saídas Contratados'!L13="ERRO","O total de 'OUTROS' deste quadro deverá ser coincidente com o total do ponto 1.10.2 do quadro 1.10 (Saídas)",IF('Saídas Contratados'!N15="ERRO","Ao fazer referência a 'OUTROS' no ponto 1.12.5., deverá obrigatoriamente discriminá-las no campo destinado às anotações.","...")))))</f>
        <v>...</v>
      </c>
      <c r="I33" s="26"/>
      <c r="J33" s="26"/>
      <c r="K33" s="26"/>
      <c r="L33" s="26"/>
      <c r="M33" s="345" t="s">
        <v>480</v>
      </c>
    </row>
    <row r="34" spans="2:13" ht="22.5" customHeight="1" thickBot="1" x14ac:dyDescent="0.25">
      <c r="B34" s="344"/>
      <c r="C34" s="344"/>
      <c r="D34" s="24"/>
      <c r="E34" s="347" t="str">
        <f>G33</f>
        <v>...</v>
      </c>
      <c r="F34" s="347"/>
      <c r="G34" s="347"/>
      <c r="H34" s="347"/>
      <c r="I34" s="347"/>
      <c r="J34" s="347"/>
      <c r="K34" s="347"/>
      <c r="L34" s="347"/>
      <c r="M34" s="346"/>
    </row>
    <row r="35" spans="2:13" x14ac:dyDescent="0.2">
      <c r="B35" s="21"/>
      <c r="C35" s="21"/>
      <c r="D35" s="21"/>
      <c r="E35" s="22"/>
      <c r="F35" s="21"/>
      <c r="G35" s="23"/>
      <c r="H35" s="23"/>
      <c r="I35" s="23"/>
      <c r="J35" s="23"/>
      <c r="K35" s="23"/>
      <c r="L35" s="23"/>
      <c r="M35" s="21"/>
    </row>
    <row r="36" spans="2:13" x14ac:dyDescent="0.2">
      <c r="B36" s="342" t="s">
        <v>483</v>
      </c>
      <c r="C36" s="343"/>
      <c r="D36" s="24"/>
      <c r="E36" s="25" t="str">
        <f>IF(E37="...","Preenchido",IF(E37="Por favor preencha todas as células em aberto. Se não existirem ocorrências a registar deverá introduzir o número zero.","Por preencher","Preenchido com erros!"))</f>
        <v>Preenchido</v>
      </c>
      <c r="F36" s="28"/>
      <c r="G36" s="27" t="str">
        <f>IF('Postos de Trabalho'!F4&lt;&gt;0,"Por favor preencha todas as células em aberto. Se não existirem ocorrências a registar deverá introduzir o número zero.",IF('Postos de Trabalho'!E10="ERRO","Ao fazer referência a 'OUTRAS' no ponto 1.13.4., deverá obrigatoriamente discriminá-las no campo destinado às anotações.","..."))</f>
        <v>...</v>
      </c>
      <c r="H36" s="26"/>
      <c r="I36" s="26"/>
      <c r="J36" s="26"/>
      <c r="K36" s="26"/>
      <c r="L36" s="26"/>
      <c r="M36" s="345" t="s">
        <v>480</v>
      </c>
    </row>
    <row r="37" spans="2:13" ht="22.5" customHeight="1" thickBot="1" x14ac:dyDescent="0.25">
      <c r="B37" s="344"/>
      <c r="C37" s="344"/>
      <c r="D37" s="24"/>
      <c r="E37" s="347" t="str">
        <f>G36</f>
        <v>...</v>
      </c>
      <c r="F37" s="347"/>
      <c r="G37" s="347"/>
      <c r="H37" s="347"/>
      <c r="I37" s="347"/>
      <c r="J37" s="347"/>
      <c r="K37" s="347"/>
      <c r="L37" s="347"/>
      <c r="M37" s="346"/>
    </row>
    <row r="38" spans="2:13" x14ac:dyDescent="0.2">
      <c r="B38" s="21"/>
      <c r="C38" s="21"/>
      <c r="D38" s="21"/>
      <c r="E38" s="22"/>
      <c r="F38" s="21"/>
      <c r="G38" s="23"/>
      <c r="H38" s="23"/>
      <c r="I38" s="23"/>
      <c r="J38" s="23"/>
      <c r="K38" s="23"/>
      <c r="L38" s="23"/>
      <c r="M38" s="21"/>
    </row>
    <row r="39" spans="2:13" x14ac:dyDescent="0.2">
      <c r="B39" s="342" t="s">
        <v>484</v>
      </c>
      <c r="C39" s="343"/>
      <c r="D39" s="24"/>
      <c r="E39" s="25" t="str">
        <f>IF(E40="...","Preenchido",IF(E40="Por favor preencha todas as células em aberto. Se não existirem ocorrências a registar deverá introduzir o número zero.","Por preencher",IF(E40="Por favor confirme a existência de promoções em carreiras não subsistentes.","Preenchido com reservas","Preenchido com erros!")))</f>
        <v>Preenchido</v>
      </c>
      <c r="F39" s="28"/>
      <c r="G39" s="27" t="str">
        <f>IF('Alter. Posic. e Promoções'!P4&lt;&gt;0,"Por favor preencha todas as células em aberto. Se não existirem ocorrências a registar deverá introduzir o número zero.",IF('Alter. Posic. e Promoções'!Q4="ERRO","Por favor confirme a existência de promoções em carreiras não subsistentes.","..."))</f>
        <v>...</v>
      </c>
      <c r="H39" s="26"/>
      <c r="I39" s="26"/>
      <c r="J39" s="26"/>
      <c r="K39" s="26"/>
      <c r="L39" s="26"/>
      <c r="M39" s="345" t="s">
        <v>480</v>
      </c>
    </row>
    <row r="40" spans="2:13" ht="22.5" customHeight="1" thickBot="1" x14ac:dyDescent="0.25">
      <c r="B40" s="344"/>
      <c r="C40" s="344"/>
      <c r="D40" s="24"/>
      <c r="E40" s="347" t="str">
        <f>G39</f>
        <v>...</v>
      </c>
      <c r="F40" s="347"/>
      <c r="G40" s="347"/>
      <c r="H40" s="347"/>
      <c r="I40" s="347"/>
      <c r="J40" s="347"/>
      <c r="K40" s="347"/>
      <c r="L40" s="347"/>
      <c r="M40" s="346"/>
    </row>
    <row r="41" spans="2:13" x14ac:dyDescent="0.2">
      <c r="B41" s="21"/>
      <c r="C41" s="21"/>
      <c r="D41" s="21"/>
      <c r="E41" s="22"/>
      <c r="F41" s="21"/>
      <c r="G41" s="23"/>
      <c r="H41" s="23"/>
      <c r="I41" s="23"/>
      <c r="J41" s="23"/>
      <c r="K41" s="23"/>
      <c r="L41" s="23"/>
      <c r="M41" s="21"/>
    </row>
    <row r="42" spans="2:13" x14ac:dyDescent="0.2">
      <c r="B42" s="342" t="s">
        <v>485</v>
      </c>
      <c r="C42" s="343"/>
      <c r="D42" s="24"/>
      <c r="E42" s="25" t="str">
        <f>IF(E43="...","Preenchido",IF(E43="Por favor preencha todas as células em aberto. Se não existirem ocorrências a registar deverá introduzir o número zero.","Por preencher",IF(E43="Por favor confirme a existência de elementos da carreira 'DIRIGENTE' sem isenção de horário.","Preenchido com reservas","Preenchido com erros!")))</f>
        <v>Preenchido</v>
      </c>
      <c r="F42" s="28"/>
      <c r="G42" s="27" t="str">
        <f>IF('Modalidade de Horário'!O4&lt;&gt;0,"Por favor preencha todas as células em aberto. Se não existirem ocorrências a registar deverá introduzir o número zero.",H42)</f>
        <v>...</v>
      </c>
      <c r="H42" s="26" t="str">
        <f>IF('Modalidade de Horário'!C15="ERRO","O total de pessoal 'DIRIGENTE' deste quadro deverá coincidir com o total apresentado no quadro 1.",IF('Modalidade de Horário'!D15="ERRO","O total de trabalhadores da carreira de 'TÉCNICO SUPERIOR' deste quadro deverá coincidir com o total apresentado no quadro 1.",IF('Modalidade de Horário'!E15="ERRO","O total de trabalhadores da carreira de 'ASSISTENTE TÉCNICO' deste quadro deverá coincidir com o total apresentado no quadro 1.",IF('Modalidade de Horário'!F15="ERRO","O total de trabalhadores da carreira de 'ASSISTENTE OPERACIONAL' deste quadro deverá coincidir com o total apresentado no quadro 1.",IF('Modalidade de Horário'!G15="ERRO","O total de trabalhadores das 'CARREIRAS E CATEGORIAS SUBSISTENTES' deste quadro deverá coincidir com o total apresentado no quadro 1.",I42)))))</f>
        <v>...</v>
      </c>
      <c r="I42" s="26" t="str">
        <f>IF('Modalidade de Horário'!H15="ERRO","O total de pessoal 'CARREIRAS E CORPOS ESPECIAIS' deste quadro deverá coincidir com o total apresentado no quadro 1.",IF('Modalidade de Horário'!K15="ERRO","O total de trabalhadores da carreira 'DOCENTE' deste quadro deverá coincidir com o total apresentado no quadro 1.",IF('Modalidade de Horário'!L15="ERRO","O total de 'OUTROS' deste quadro deverá coincidir com o total apresentado no quadro 1.",IF('Modalidade de Horário'!P4="ERROISE","Por favor confirme a existência de elementos da carreira 'DIRIGENTE' sem isenção de horário.",IF('Modalidade de Horário'!Q4="ERRODOC","O pessoal 'DOCENTE' deverá ser incluído no ponto 1.15.1 (Horário rígido).","...")))))</f>
        <v>...</v>
      </c>
      <c r="J42" s="26"/>
      <c r="K42" s="26"/>
      <c r="L42" s="26"/>
      <c r="M42" s="345" t="s">
        <v>480</v>
      </c>
    </row>
    <row r="43" spans="2:13" ht="22.5" customHeight="1" thickBot="1" x14ac:dyDescent="0.25">
      <c r="B43" s="344"/>
      <c r="C43" s="344"/>
      <c r="D43" s="24"/>
      <c r="E43" s="347" t="str">
        <f>G42</f>
        <v>...</v>
      </c>
      <c r="F43" s="347"/>
      <c r="G43" s="347"/>
      <c r="H43" s="347"/>
      <c r="I43" s="347"/>
      <c r="J43" s="347"/>
      <c r="K43" s="347"/>
      <c r="L43" s="347"/>
      <c r="M43" s="346"/>
    </row>
    <row r="44" spans="2:13" x14ac:dyDescent="0.2">
      <c r="B44" s="21"/>
      <c r="C44" s="21"/>
      <c r="D44" s="21"/>
      <c r="E44" s="22"/>
      <c r="F44" s="21"/>
      <c r="G44" s="23"/>
      <c r="H44" s="23"/>
      <c r="I44" s="23"/>
      <c r="J44" s="23"/>
      <c r="K44" s="23"/>
      <c r="L44" s="23"/>
      <c r="M44" s="21"/>
    </row>
    <row r="45" spans="2:13" x14ac:dyDescent="0.2">
      <c r="B45" s="342" t="s">
        <v>486</v>
      </c>
      <c r="C45" s="343"/>
      <c r="D45" s="24"/>
      <c r="E45" s="25" t="str">
        <f>IF(E46="...","Preenchido",IF(E46="Por favor preencha todas as células em aberto. Se não existirem ocorrências a registar deverá introduzir o número zero.","Por preencher","Preenchido com erros!"))</f>
        <v>Preenchido</v>
      </c>
      <c r="F45" s="28"/>
      <c r="G45" s="27" t="str">
        <f>IF('Trabalho Extraord.'!F4&lt;&gt;0,"Por favor preencha todas as células em aberto. Se não existirem ocorrências a registar deverá introduzir o número zero.","...")</f>
        <v>...</v>
      </c>
      <c r="H45" s="26"/>
      <c r="I45" s="26"/>
      <c r="J45" s="26"/>
      <c r="K45" s="26"/>
      <c r="L45" s="26"/>
      <c r="M45" s="345" t="s">
        <v>480</v>
      </c>
    </row>
    <row r="46" spans="2:13" ht="22.5" customHeight="1" thickBot="1" x14ac:dyDescent="0.25">
      <c r="B46" s="344"/>
      <c r="C46" s="344"/>
      <c r="D46" s="24"/>
      <c r="E46" s="347" t="str">
        <f>G45</f>
        <v>...</v>
      </c>
      <c r="F46" s="347"/>
      <c r="G46" s="347"/>
      <c r="H46" s="347"/>
      <c r="I46" s="347"/>
      <c r="J46" s="347"/>
      <c r="K46" s="347"/>
      <c r="L46" s="347"/>
      <c r="M46" s="346"/>
    </row>
    <row r="47" spans="2:13" x14ac:dyDescent="0.2">
      <c r="B47" s="21"/>
      <c r="C47" s="21"/>
      <c r="D47" s="21"/>
      <c r="E47" s="22"/>
      <c r="F47" s="21"/>
      <c r="G47" s="23"/>
      <c r="H47" s="23"/>
      <c r="I47" s="23"/>
      <c r="J47" s="23"/>
      <c r="K47" s="23"/>
      <c r="L47" s="23"/>
      <c r="M47" s="21"/>
    </row>
    <row r="48" spans="2:13" x14ac:dyDescent="0.2">
      <c r="B48" s="342" t="s">
        <v>487</v>
      </c>
      <c r="C48" s="343"/>
      <c r="D48" s="24"/>
      <c r="E48" s="25" t="str">
        <f>IF(E49="...","Preenchido",IF(E49="Por favor preencha todas as células em aberto. Se não existirem ocorrências a registar deverá introduzir o número zero.","Por preencher","Preenchido com erros!"))</f>
        <v>Preenchido</v>
      </c>
      <c r="F48" s="28"/>
      <c r="G48" s="27" t="str">
        <f>IF('Ausências Trabalho'!P4&lt;&gt;0,"Por favor preencha todas as células em aberto. Se não existirem ocorrências a registar deverá introduzir o número zero.",IF('Ausências Trabalho'!P25="ERRO","Por favor confirme se os trabalhadores indicados no ponto 1.15.6 (Modalidades de horário) nunca tiveram ausências ao abrigo deste regime",IF('Ausências Trabalho'!O48="ERRO","Ao fazer referência a 'OUTRAS' no ponto 1.17.13., deverá obrigatoriamente discriminá-las no campo destinado às anotações.",H48)))</f>
        <v>...</v>
      </c>
      <c r="H48" s="26" t="str">
        <f>IF('Ausências Trabalho'!D46="ERROH","Não poderá indicar ausências de 'HOMENS' da carreira 'DIRIGENTE' neste quadro quando o total do quadro 1. é '0'.",IF('Ausências Trabalho'!D46="ERROM","Não poderá indicar ausências de 'MULHERES' da carreira 'DIRIGENTE' neste quadro quando o total do quadro 1. é '0'.",IF('Ausências Trabalho'!E46="ERROH","Não poderá indicar ausências de 'HOMENS' da carreira 'TÉCNICO SUPERIOR'  neste quadro quando o total do quadro 1. é '0'.",IF('Ausências Trabalho'!E46="ERROM","Não poderá indicar ausências de 'MULHERES' da carreira 'TÉCNICO SUPERIOR'  neste quadro quando o total do quadro 1. é '0'.",IF('Ausências Trabalho'!F46="ERROH","Não poderá indicar ausências de 'HOMENS' da carreira 'ASSISTENTE TÉCNICO'  neste quadro quando o total do quadro 1. é '0'.",IF('Ausências Trabalho'!F46="ERROM","Não poderá indicar ausências de 'MULHERES' da carreira 'ASSISTENTE TÉCNICO'  neste quadro quando o total do quadro 1. é '0'.",I48))))))</f>
        <v>...</v>
      </c>
      <c r="I48" s="26" t="str">
        <f>IF('Ausências Trabalho'!G46="ERROH","Não poderá indicar ausências de 'HOMENS' da carreira 'ASSISTENTE OPERACIONAL'neste quadro quando o total do quadro 1. é '0'.",IF('Ausências Trabalho'!G46="ERROM","Não poderá indicar ausências de 'MULHERES' da carreira 'ASSISTENTE OPERACIONAL'neste quadro quando o total do quadro 1. é '0'.",IF('Ausências Trabalho'!H46="ERROH","Não poderá indicar ausências de 'HOMENS' das 'CARREIRAS E CATEGORIAS SUBSISTENTES' neste quadro quando o total do quadro 1. é '0'.",IF('Ausências Trabalho'!H46="ERROM","Não poderá indicar ausências de 'MULHERES' das 'CARREIRAS E CATEGORIAS SUBSISTENTES' neste quadro quando o total do quadro 1. é '0'.",J48))))</f>
        <v>...</v>
      </c>
      <c r="J48" s="26" t="str">
        <f>IF('Ausências Trabalho'!I46="ERROH","Não poderá indicar ausências de 'HOMENS' das 'CARREIRAS E CORPOS ESPECIAIS' neste quadro quando o total do quadro 1. é '0'.",IF('Ausências Trabalho'!I46="ERROM","Não poderá indicar ausências de 'MULHERES' das 'CARREIRAS E CORPOS ESPECIAIS' neste quadro quando o total do quadro 1. é '0'.",IF('Ausências Trabalho'!L46="ERROH","Não poderá indicar ausências de 'HOMENS' da 'CARREIRA DOCENTE' neste quadro quando o total do quadro 1. é '0'.",IF('Ausências Trabalho'!L46="ERROM","Não poderá indicar ausências de 'MULHERES' da 'CARREIRA DOCENTE' neste quadro quando o total do quadro 1. é '0'.",IF('Ausências Trabalho'!M46="ERROH","Não poderá indicar ausências de 'HOMENS' de 'OUTROS'neste quadro quando o total do quadro 1. é '0'.",IF('Ausências Trabalho'!M46="ERROM","Não poderá indicar ausências de 'MULHERES' de 'OUTROS'neste quadro quando o total do quadro 1. é '0'.","..."))))))</f>
        <v>...</v>
      </c>
      <c r="K48" s="26"/>
      <c r="L48" s="26"/>
      <c r="M48" s="345" t="s">
        <v>480</v>
      </c>
    </row>
    <row r="49" spans="2:13" ht="22.5" customHeight="1" thickBot="1" x14ac:dyDescent="0.25">
      <c r="B49" s="344"/>
      <c r="C49" s="344"/>
      <c r="D49" s="24"/>
      <c r="E49" s="347" t="str">
        <f>G48</f>
        <v>...</v>
      </c>
      <c r="F49" s="347"/>
      <c r="G49" s="347"/>
      <c r="H49" s="347"/>
      <c r="I49" s="347"/>
      <c r="J49" s="347"/>
      <c r="K49" s="347"/>
      <c r="L49" s="347"/>
      <c r="M49" s="346"/>
    </row>
    <row r="50" spans="2:13" x14ac:dyDescent="0.2">
      <c r="B50" s="21"/>
      <c r="C50" s="21"/>
      <c r="D50" s="21"/>
      <c r="E50" s="22"/>
      <c r="F50" s="21"/>
      <c r="G50" s="23"/>
      <c r="H50" s="23"/>
      <c r="I50" s="23"/>
      <c r="J50" s="23"/>
      <c r="K50" s="23"/>
      <c r="L50" s="23"/>
      <c r="M50" s="21"/>
    </row>
    <row r="51" spans="2:13" x14ac:dyDescent="0.2">
      <c r="B51" s="342" t="s">
        <v>488</v>
      </c>
      <c r="C51" s="343"/>
      <c r="D51" s="24"/>
      <c r="E51" s="25" t="str">
        <f>IF(E52="...","Preenchido",IF(E52="Por favor preencha todas as células em aberto. Se não existirem ocorrências a registar deverá introduzir o número zero.","Por preencher","Preenchido com erros!"))</f>
        <v>Preenchido</v>
      </c>
      <c r="F51" s="28"/>
      <c r="G51" s="27" t="str">
        <f>IF('Horas Não Trabalhadas'!P4&lt;&gt;0,"Por favor preencha todas as células em aberto. Se não existirem ocorrências a registar deverá introduzir o número zero.","...")</f>
        <v>...</v>
      </c>
      <c r="H51" s="26"/>
      <c r="I51" s="26"/>
      <c r="J51" s="26"/>
      <c r="K51" s="26"/>
      <c r="L51" s="26"/>
      <c r="M51" s="345" t="s">
        <v>480</v>
      </c>
    </row>
    <row r="52" spans="2:13" ht="22.5" customHeight="1" thickBot="1" x14ac:dyDescent="0.25">
      <c r="B52" s="344"/>
      <c r="C52" s="344"/>
      <c r="D52" s="24"/>
      <c r="E52" s="347" t="str">
        <f>G51</f>
        <v>...</v>
      </c>
      <c r="F52" s="347"/>
      <c r="G52" s="347"/>
      <c r="H52" s="347"/>
      <c r="I52" s="347"/>
      <c r="J52" s="347"/>
      <c r="K52" s="347"/>
      <c r="L52" s="347"/>
      <c r="M52" s="346"/>
    </row>
    <row r="53" spans="2:13" x14ac:dyDescent="0.2">
      <c r="B53" s="21"/>
      <c r="C53" s="21"/>
      <c r="D53" s="21"/>
      <c r="E53" s="22"/>
      <c r="F53" s="21"/>
      <c r="G53" s="23"/>
      <c r="H53" s="23"/>
      <c r="I53" s="23"/>
      <c r="J53" s="23"/>
      <c r="K53" s="23"/>
      <c r="L53" s="23"/>
      <c r="M53" s="21"/>
    </row>
    <row r="54" spans="2:13" x14ac:dyDescent="0.2">
      <c r="B54" s="342" t="s">
        <v>489</v>
      </c>
      <c r="C54" s="343"/>
      <c r="D54" s="24"/>
      <c r="E54" s="25" t="str">
        <f>IF(E55="...","Preenchido",IF(E55="Por favor preencha todas as células em aberto. Se não existirem ocorrências a registar deverá introduzir o número zero.","Por preencher","Preenchido com erros!"))</f>
        <v>Preenchido</v>
      </c>
      <c r="F54" s="28"/>
      <c r="G54" s="27" t="str">
        <f>IF('Encargos com Pessoal'!F4&lt;&gt;0,"Por favor preencha todas as células em aberto. Se não existirem ocorrências a registar deverá introduzir o número zero.",IF('Encargos com Pessoal'!F5="ERRO","Ao indicar horas de trabalho extraodinário no ponto 1.16.1 deverá registar os correspondentes encargos.",IF('Encargos com Pessoal'!F6="ERRO","Ao indicar horas de trabalho nocturno no ponto 1.16.4 deverá registar os correspondentes encargos.",IF('Encargos com Pessoal'!F7="ERRO","Ao indicar horas de trabalho em dia de descanso semanal, complementar e feriados no ponto 1.16.5, 1.16.6 ou 1.16.7, deverá registar os correspondentes encargos.",IF('Encargos com Pessoal'!E26="ERRO","Ao fazer referência a 'OUTROS' no ponto 2.16., deverá obrigatoriamente discriminá-los no campo destinado às anotações.","...")))))</f>
        <v>...</v>
      </c>
      <c r="H54" s="26"/>
      <c r="I54" s="26"/>
      <c r="J54" s="26"/>
      <c r="K54" s="26"/>
      <c r="L54" s="26"/>
      <c r="M54" s="345" t="s">
        <v>480</v>
      </c>
    </row>
    <row r="55" spans="2:13" ht="22.5" customHeight="1" thickBot="1" x14ac:dyDescent="0.25">
      <c r="B55" s="344"/>
      <c r="C55" s="344"/>
      <c r="D55" s="24"/>
      <c r="E55" s="347" t="str">
        <f>G54</f>
        <v>...</v>
      </c>
      <c r="F55" s="347"/>
      <c r="G55" s="347"/>
      <c r="H55" s="347"/>
      <c r="I55" s="347"/>
      <c r="J55" s="347"/>
      <c r="K55" s="347"/>
      <c r="L55" s="347"/>
      <c r="M55" s="346"/>
    </row>
    <row r="56" spans="2:13" x14ac:dyDescent="0.2">
      <c r="B56" s="21"/>
      <c r="C56" s="21"/>
      <c r="D56" s="21"/>
      <c r="E56" s="22"/>
      <c r="F56" s="21"/>
      <c r="G56" s="23"/>
      <c r="H56" s="23"/>
      <c r="I56" s="23"/>
      <c r="J56" s="23"/>
      <c r="K56" s="23"/>
      <c r="L56" s="23"/>
      <c r="M56" s="21"/>
    </row>
    <row r="57" spans="2:13" x14ac:dyDescent="0.2">
      <c r="B57" s="342" t="s">
        <v>490</v>
      </c>
      <c r="C57" s="343"/>
      <c r="D57" s="24"/>
      <c r="E57" s="25" t="str">
        <f>IF(E58="...","Preenchido",IF(E58="Por favor preencha todas as células em aberto. Se não existirem ocorrências a registar deverá introduzir o número zero.","Por preencher","Preenchido com erros!"))</f>
        <v>Preenchido</v>
      </c>
      <c r="F57" s="28"/>
      <c r="G57" s="27" t="str">
        <f>IF('Encargos com Pessoal'!F22&lt;&gt;0,"Por favor preencha todas as células em aberto. Se não existirem ocorrências a registar deverá introduzir o número zero.",IF('Encargos com Pessoal'!F21="ERRO","Por favor verifique os valores introduzidos nos pontos 2.17.1.1 e 2.17.1.2, uma vez que o leque salarial não deverá ser igual ou inferior a '1';","..."))</f>
        <v>...</v>
      </c>
      <c r="H57" s="26"/>
      <c r="I57" s="26"/>
      <c r="J57" s="26"/>
      <c r="K57" s="26"/>
      <c r="L57" s="26"/>
      <c r="M57" s="345" t="s">
        <v>480</v>
      </c>
    </row>
    <row r="58" spans="2:13" ht="22.5" customHeight="1" thickBot="1" x14ac:dyDescent="0.25">
      <c r="B58" s="344"/>
      <c r="C58" s="344"/>
      <c r="D58" s="24"/>
      <c r="E58" s="347" t="str">
        <f>G57</f>
        <v>...</v>
      </c>
      <c r="F58" s="347"/>
      <c r="G58" s="347"/>
      <c r="H58" s="347"/>
      <c r="I58" s="347"/>
      <c r="J58" s="347"/>
      <c r="K58" s="347"/>
      <c r="L58" s="347"/>
      <c r="M58" s="346"/>
    </row>
    <row r="59" spans="2:13" x14ac:dyDescent="0.2">
      <c r="B59" s="21"/>
      <c r="C59" s="21"/>
      <c r="D59" s="21"/>
      <c r="E59" s="22"/>
      <c r="F59" s="21"/>
      <c r="G59" s="23"/>
      <c r="H59" s="23"/>
      <c r="I59" s="23"/>
      <c r="J59" s="23"/>
      <c r="K59" s="23"/>
      <c r="L59" s="23"/>
      <c r="M59" s="21"/>
    </row>
    <row r="60" spans="2:13" x14ac:dyDescent="0.2">
      <c r="B60" s="342" t="s">
        <v>491</v>
      </c>
      <c r="C60" s="343"/>
      <c r="D60" s="24"/>
      <c r="E60" s="25" t="str">
        <f>IF(E61="...","Preenchido",IF(E61="Por favor preencha todas as células em aberto. Se não existirem ocorrências a registar deverá introduzir o número zero.","Por preencher","Preenchido com erros!"))</f>
        <v>Preenchido</v>
      </c>
      <c r="F60" s="28"/>
      <c r="G60" s="27" t="str">
        <f>IF('Acidentes em Serviço'!L6&lt;&gt;0,"Por favor preencha todas as células em aberto. Se não existirem ocorrências a registar deverá introduzir o número zero.",IF('Acidentes em Serviço'!M6="ERROLOCAL1","Ao regista 'Número de acidentes com baixa' no local de trabalho deverá registar o 'Número de dias perdidos com baixa' na coluna 'Menos de 60 dias' e vice-versa.",IF('Acidentes em Serviço'!M6="ERROTRAJ1","Ao regista 'Número de acidentes com baixa' In Itinere deverá registar o 'Número de dias perdidos com baixa' na coluna 'Menos de 60 dias' e vice-versa.",IF('Acidentes em Serviço'!M6="ERROLOCAL2","Ao regista 'Número de acidentes com baixa' no local de trabalho deverá registar o 'Número de dias perdidos com baixa' na coluna 'Mais de 60 dias' e vice-versa.",IF('Acidentes em Serviço'!M6="ERROTRAJ2","Ao regista 'Número de acidentes com baixa' In Itinere deverá registar o 'Número de dias perdidos com baixa' na coluna 'Mais de 60 dias' e vice-versa.",H60)))))</f>
        <v>...</v>
      </c>
      <c r="H60" s="26" t="str">
        <f>IF('Acidentes em Serviço'!N6="ERROMENOS","O número de dias indicados na coluna 'Menos de 60 dias de baixa' não deve ser superior ao número de casos multiplicado por 60.",IF('Acidentes em Serviço'!N6="ERROMAIS","O número de dias indicados na coluna '60 dias ou mais de baixa' não deve ser inferior ao número de casos multiplicado por 60.","..."))</f>
        <v>...</v>
      </c>
      <c r="I60" s="48"/>
      <c r="J60" s="26"/>
      <c r="K60" s="26"/>
      <c r="L60" s="26"/>
      <c r="M60" s="345" t="s">
        <v>480</v>
      </c>
    </row>
    <row r="61" spans="2:13" ht="22.5" customHeight="1" thickBot="1" x14ac:dyDescent="0.25">
      <c r="B61" s="344"/>
      <c r="C61" s="344"/>
      <c r="D61" s="24"/>
      <c r="E61" s="347" t="str">
        <f>G60</f>
        <v>...</v>
      </c>
      <c r="F61" s="347"/>
      <c r="G61" s="347"/>
      <c r="H61" s="347"/>
      <c r="I61" s="347"/>
      <c r="J61" s="347"/>
      <c r="K61" s="347"/>
      <c r="L61" s="347"/>
      <c r="M61" s="346"/>
    </row>
    <row r="62" spans="2:13" x14ac:dyDescent="0.2">
      <c r="B62" s="21"/>
      <c r="C62" s="21"/>
      <c r="D62" s="21"/>
      <c r="E62" s="22"/>
      <c r="F62" s="21"/>
      <c r="G62" s="23"/>
      <c r="H62" s="23"/>
      <c r="I62" s="23"/>
      <c r="J62" s="23"/>
      <c r="K62" s="23"/>
      <c r="L62" s="23"/>
      <c r="M62" s="21"/>
    </row>
    <row r="63" spans="2:13" x14ac:dyDescent="0.2">
      <c r="B63" s="342" t="s">
        <v>492</v>
      </c>
      <c r="C63" s="343"/>
      <c r="D63" s="24"/>
      <c r="E63" s="25" t="str">
        <f>IF(E64="...","Preenchido",IF(E64="Por favor preencha todas as células em aberto. Se não existirem ocorrências a registar deverá introduzir o número zero.","Por preencher","Preenchido com erros!"))</f>
        <v>Preenchido</v>
      </c>
      <c r="F63" s="28"/>
      <c r="G63" s="27" t="str">
        <f>IF('Doenças Profissionais'!F4&lt;&gt;0,"Por favor preencha todas as células em aberto. Se não existirem ocorrências a registar deverá introduzir o número zero.","...")</f>
        <v>...</v>
      </c>
      <c r="H63" s="26"/>
      <c r="I63" s="26"/>
      <c r="J63" s="26"/>
      <c r="K63" s="26"/>
      <c r="L63" s="26"/>
      <c r="M63" s="345" t="s">
        <v>480</v>
      </c>
    </row>
    <row r="64" spans="2:13" ht="22.5" customHeight="1" thickBot="1" x14ac:dyDescent="0.25">
      <c r="B64" s="344"/>
      <c r="C64" s="344"/>
      <c r="D64" s="24"/>
      <c r="E64" s="347" t="str">
        <f>G63</f>
        <v>...</v>
      </c>
      <c r="F64" s="347"/>
      <c r="G64" s="347"/>
      <c r="H64" s="347"/>
      <c r="I64" s="347"/>
      <c r="J64" s="347"/>
      <c r="K64" s="347"/>
      <c r="L64" s="347"/>
      <c r="M64" s="346"/>
    </row>
    <row r="65" spans="2:13" x14ac:dyDescent="0.2">
      <c r="B65" s="21"/>
      <c r="C65" s="21"/>
      <c r="D65" s="21"/>
      <c r="E65" s="22"/>
      <c r="F65" s="21"/>
      <c r="G65" s="23"/>
      <c r="H65" s="23"/>
      <c r="I65" s="23"/>
      <c r="J65" s="23"/>
      <c r="K65" s="23"/>
      <c r="L65" s="23"/>
      <c r="M65" s="21"/>
    </row>
    <row r="66" spans="2:13" x14ac:dyDescent="0.2">
      <c r="B66" s="342" t="s">
        <v>493</v>
      </c>
      <c r="C66" s="343"/>
      <c r="D66" s="24"/>
      <c r="E66" s="25" t="str">
        <f>IF(E67="...","Preenchido",IF(E67="Por favor preencha todas as células em aberto. Se não existirem ocorrências a registar deverá introduzir o número zero.","Por preencher","Preenchido com erros!"))</f>
        <v>Preenchido</v>
      </c>
      <c r="F66" s="28"/>
      <c r="G66" s="27" t="str">
        <f>IF('Higiene Segurança Trab.'!E5&lt;&gt;0,"Por favor preencha todas as células em aberto. Se não existirem ocorrências a registar deverá introduzir o número zero.","...")</f>
        <v>...</v>
      </c>
      <c r="H66" s="26"/>
      <c r="I66" s="26"/>
      <c r="J66" s="26"/>
      <c r="K66" s="26"/>
      <c r="L66" s="26"/>
      <c r="M66" s="345" t="s">
        <v>480</v>
      </c>
    </row>
    <row r="67" spans="2:13" ht="22.5" customHeight="1" thickBot="1" x14ac:dyDescent="0.25">
      <c r="B67" s="344"/>
      <c r="C67" s="344"/>
      <c r="D67" s="24"/>
      <c r="E67" s="347" t="str">
        <f>G66</f>
        <v>...</v>
      </c>
      <c r="F67" s="347"/>
      <c r="G67" s="347"/>
      <c r="H67" s="347"/>
      <c r="I67" s="347"/>
      <c r="J67" s="347"/>
      <c r="K67" s="347"/>
      <c r="L67" s="347"/>
      <c r="M67" s="346"/>
    </row>
    <row r="68" spans="2:13" x14ac:dyDescent="0.2">
      <c r="B68" s="21"/>
      <c r="C68" s="21"/>
      <c r="D68" s="21"/>
      <c r="E68" s="22"/>
      <c r="F68" s="21"/>
      <c r="G68" s="23"/>
      <c r="H68" s="23"/>
      <c r="I68" s="23"/>
      <c r="J68" s="23"/>
      <c r="K68" s="23"/>
      <c r="L68" s="23"/>
      <c r="M68" s="21"/>
    </row>
    <row r="69" spans="2:13" x14ac:dyDescent="0.2">
      <c r="B69" s="342" t="s">
        <v>494</v>
      </c>
      <c r="C69" s="343"/>
      <c r="D69" s="24"/>
      <c r="E69" s="25" t="str">
        <f>IF(E70="...","Preenchido",IF(E70="Por favor preencha todas as células em aberto. Se não existirem ocorrências a registar deverá introduzir o número zero.","Por preencher","Preenchido com erros!"))</f>
        <v>Preenchido</v>
      </c>
      <c r="F69" s="28"/>
      <c r="G69" s="27" t="str">
        <f>IF('Higiene Segurança Trab.'!E13&lt;&gt;0,"Por favor preencha todas as células em aberto. Se não existirem ocorrências a registar deverá introduzir o número zero.","...")</f>
        <v>...</v>
      </c>
      <c r="H69" s="26"/>
      <c r="I69" s="26"/>
      <c r="J69" s="26"/>
      <c r="K69" s="26"/>
      <c r="L69" s="26"/>
      <c r="M69" s="345" t="s">
        <v>480</v>
      </c>
    </row>
    <row r="70" spans="2:13" ht="22.5" customHeight="1" thickBot="1" x14ac:dyDescent="0.25">
      <c r="B70" s="344"/>
      <c r="C70" s="344"/>
      <c r="D70" s="24"/>
      <c r="E70" s="347" t="str">
        <f>G69</f>
        <v>...</v>
      </c>
      <c r="F70" s="347"/>
      <c r="G70" s="347"/>
      <c r="H70" s="347"/>
      <c r="I70" s="347"/>
      <c r="J70" s="347"/>
      <c r="K70" s="347"/>
      <c r="L70" s="347"/>
      <c r="M70" s="346"/>
    </row>
    <row r="71" spans="2:13" x14ac:dyDescent="0.2">
      <c r="B71" s="21"/>
      <c r="C71" s="21"/>
      <c r="D71" s="21"/>
      <c r="E71" s="22"/>
      <c r="F71" s="21"/>
      <c r="G71" s="23"/>
      <c r="H71" s="23"/>
      <c r="I71" s="23"/>
      <c r="J71" s="23"/>
      <c r="K71" s="23"/>
      <c r="L71" s="23"/>
      <c r="M71" s="21"/>
    </row>
    <row r="72" spans="2:13" x14ac:dyDescent="0.2">
      <c r="B72" s="342" t="s">
        <v>495</v>
      </c>
      <c r="C72" s="343"/>
      <c r="D72" s="24"/>
      <c r="E72" s="25" t="str">
        <f>IF(E73="...","Preenchido",IF(E73="Por favor preencha todas as células em aberto. Se não existirem ocorrências a registar deverá introduzir o número zero.","Por preencher","Preenchido com erros!"))</f>
        <v>Preenchido</v>
      </c>
      <c r="F72" s="28"/>
      <c r="G72" s="27" t="str">
        <f>IF('Higiene Segurança Trab.'!E16&lt;&gt;0,"Por favor preencha todas as células em aberto. Se não existirem ocorrências a registar deverá introduzir o número zero.","...")</f>
        <v>...</v>
      </c>
      <c r="H72" s="26"/>
      <c r="I72" s="26"/>
      <c r="J72" s="26"/>
      <c r="K72" s="26"/>
      <c r="L72" s="26"/>
      <c r="M72" s="345" t="s">
        <v>480</v>
      </c>
    </row>
    <row r="73" spans="2:13" ht="22.5" customHeight="1" thickBot="1" x14ac:dyDescent="0.25">
      <c r="B73" s="344"/>
      <c r="C73" s="344"/>
      <c r="D73" s="24"/>
      <c r="E73" s="347" t="str">
        <f>G72</f>
        <v>...</v>
      </c>
      <c r="F73" s="347"/>
      <c r="G73" s="347"/>
      <c r="H73" s="347"/>
      <c r="I73" s="347"/>
      <c r="J73" s="347"/>
      <c r="K73" s="347"/>
      <c r="L73" s="347"/>
      <c r="M73" s="346"/>
    </row>
    <row r="74" spans="2:13" x14ac:dyDescent="0.2">
      <c r="B74" s="21"/>
      <c r="C74" s="21"/>
      <c r="D74" s="21"/>
      <c r="E74" s="22"/>
      <c r="F74" s="21"/>
      <c r="G74" s="23"/>
      <c r="H74" s="23"/>
      <c r="I74" s="23"/>
      <c r="J74" s="23"/>
      <c r="K74" s="23"/>
      <c r="L74" s="23"/>
      <c r="M74" s="21"/>
    </row>
    <row r="75" spans="2:13" x14ac:dyDescent="0.2">
      <c r="B75" s="342" t="s">
        <v>496</v>
      </c>
      <c r="C75" s="343"/>
      <c r="D75" s="24"/>
      <c r="E75" s="25" t="str">
        <f>IF(E76="...","Preenchido",IF(E76="Por favor preencha todas as células em aberto. Se não existirem ocorrências a registar deverá introduzir o número zero.","Por preencher","Preenchido com erros!"))</f>
        <v>Preenchido</v>
      </c>
      <c r="F75" s="28"/>
      <c r="G75" s="27" t="str">
        <f>IF('Higiene Segurança Trab.'!E19&lt;&gt;0,"Por favor preencha todas as células em aberto. Se não existirem ocorrências a registar deverá introduzir o número zero.","...")</f>
        <v>...</v>
      </c>
      <c r="H75" s="26"/>
      <c r="I75" s="26"/>
      <c r="J75" s="26"/>
      <c r="K75" s="26"/>
      <c r="L75" s="26"/>
      <c r="M75" s="345" t="s">
        <v>480</v>
      </c>
    </row>
    <row r="76" spans="2:13" ht="22.5" customHeight="1" thickBot="1" x14ac:dyDescent="0.25">
      <c r="B76" s="344"/>
      <c r="C76" s="344"/>
      <c r="D76" s="24"/>
      <c r="E76" s="347" t="str">
        <f>G75</f>
        <v>...</v>
      </c>
      <c r="F76" s="347"/>
      <c r="G76" s="347"/>
      <c r="H76" s="347"/>
      <c r="I76" s="347"/>
      <c r="J76" s="347"/>
      <c r="K76" s="347"/>
      <c r="L76" s="347"/>
      <c r="M76" s="346"/>
    </row>
    <row r="77" spans="2:13" x14ac:dyDescent="0.2">
      <c r="B77" s="21"/>
      <c r="C77" s="21"/>
      <c r="D77" s="21"/>
      <c r="E77" s="22"/>
      <c r="F77" s="21"/>
      <c r="G77" s="23"/>
      <c r="H77" s="23"/>
      <c r="I77" s="23"/>
      <c r="J77" s="23"/>
      <c r="K77" s="23"/>
      <c r="L77" s="23"/>
      <c r="M77" s="21"/>
    </row>
    <row r="78" spans="2:13" x14ac:dyDescent="0.2">
      <c r="B78" s="342" t="s">
        <v>497</v>
      </c>
      <c r="C78" s="343"/>
      <c r="D78" s="24"/>
      <c r="E78" s="25" t="str">
        <f>IF(E79="...","Preenchido",IF(E79="Por favor preencha todas as células em aberto. Se não existirem ocorrências a registar deverá introduzir o número zero.","Por preencher","Preenchido com erros!"))</f>
        <v>Preenchido</v>
      </c>
      <c r="F78" s="28"/>
      <c r="G78" s="27" t="str">
        <f>IF('Custos Prevenção Acidentes'!E4&lt;&gt;0,"Por favor preencha todas as células em aberto. Se não existirem ocorrências a registar deverá introduzir o número zero.",IF('Custos Prevenção Acidentes'!F4="ERRO","Por favor verifique se as acções de formação e sensibilização em matéria de segurança indicadas no ponto 3.6.1 não tiveram custos.",IF('Custos Prevenção Acidentes'!D10="ERRO","Ao fazer referência a 'OUTROS CUSTOS' no ponto 3.7.4, deverá obrigatoriamente discriminá-los no campo destinado às anotações.","...")))</f>
        <v>...</v>
      </c>
      <c r="H78" s="26"/>
      <c r="I78" s="26"/>
      <c r="J78" s="26"/>
      <c r="K78" s="26"/>
      <c r="L78" s="26"/>
      <c r="M78" s="345" t="s">
        <v>480</v>
      </c>
    </row>
    <row r="79" spans="2:13" ht="22.5" customHeight="1" thickBot="1" x14ac:dyDescent="0.25">
      <c r="B79" s="344"/>
      <c r="C79" s="344"/>
      <c r="D79" s="24"/>
      <c r="E79" s="347" t="str">
        <f>G78</f>
        <v>...</v>
      </c>
      <c r="F79" s="347"/>
      <c r="G79" s="347"/>
      <c r="H79" s="347"/>
      <c r="I79" s="347"/>
      <c r="J79" s="347"/>
      <c r="K79" s="347"/>
      <c r="L79" s="347"/>
      <c r="M79" s="346"/>
    </row>
    <row r="80" spans="2:13" x14ac:dyDescent="0.2">
      <c r="B80" s="21"/>
      <c r="C80" s="21"/>
      <c r="D80" s="21"/>
      <c r="E80" s="22"/>
      <c r="F80" s="21"/>
      <c r="G80" s="23"/>
      <c r="H80" s="23"/>
      <c r="I80" s="23"/>
      <c r="J80" s="23"/>
      <c r="K80" s="23"/>
      <c r="L80" s="23"/>
      <c r="M80" s="21"/>
    </row>
    <row r="81" spans="2:13" x14ac:dyDescent="0.2">
      <c r="B81" s="342" t="s">
        <v>500</v>
      </c>
      <c r="C81" s="343"/>
      <c r="D81" s="24"/>
      <c r="E81" s="25" t="str">
        <f>IF(E82="...","Preenchido",IF(E82="Por favor preencha todas as células em aberto. Se não existirem ocorrências a registar deverá introduzir o número zero.","Por preencher","Preenchido com erros!"))</f>
        <v>Preenchido</v>
      </c>
      <c r="F81" s="28"/>
      <c r="G81" s="27" t="str">
        <f>IF('Formação Prof Niveis Custos'!O6&lt;&gt;0,"Por favor preencha todas as células em aberto. Se não existirem ocorrências a registar deverá introduzir o número zero.",IF('Formação Prof Niveis Custos'!P6="ERROINT2","Ao indicar acções de formação interna no ponto 4.1.1, deverá indicar indicar o número de participantes no quadro 4.2.1.",IF('Formação Prof Niveis Custos'!P6="ERROEXT2","Ao indicar acções de formação externa no ponto 4.1.2, deverá indicar indicar o número de participantes no quadro 4.2.2.",IF('Formação Prof Niveis Custos'!P6="ERRO","O número de acções indicadas no ponto 4.1 não deverá ser superior ao número de participantes indicados no ponto 4.2.","..."))))</f>
        <v>...</v>
      </c>
      <c r="H81" s="26"/>
      <c r="I81" s="26"/>
      <c r="J81" s="26"/>
      <c r="K81" s="26"/>
      <c r="L81" s="26"/>
      <c r="M81" s="345" t="s">
        <v>480</v>
      </c>
    </row>
    <row r="82" spans="2:13" ht="22.5" customHeight="1" thickBot="1" x14ac:dyDescent="0.25">
      <c r="B82" s="344"/>
      <c r="C82" s="344"/>
      <c r="D82" s="24"/>
      <c r="E82" s="347" t="str">
        <f>G81</f>
        <v>...</v>
      </c>
      <c r="F82" s="347"/>
      <c r="G82" s="347"/>
      <c r="H82" s="347"/>
      <c r="I82" s="347"/>
      <c r="J82" s="347"/>
      <c r="K82" s="347"/>
      <c r="L82" s="347"/>
      <c r="M82" s="346"/>
    </row>
    <row r="83" spans="2:13" x14ac:dyDescent="0.2">
      <c r="B83" s="21"/>
      <c r="C83" s="21"/>
      <c r="D83" s="21"/>
      <c r="E83" s="22"/>
      <c r="F83" s="21"/>
      <c r="G83" s="23"/>
      <c r="H83" s="23"/>
      <c r="I83" s="23"/>
      <c r="J83" s="23"/>
      <c r="K83" s="23"/>
      <c r="L83" s="23"/>
      <c r="M83" s="21"/>
    </row>
    <row r="84" spans="2:13" x14ac:dyDescent="0.2">
      <c r="B84" s="342" t="s">
        <v>513</v>
      </c>
      <c r="C84" s="343"/>
      <c r="D84" s="24"/>
      <c r="E84" s="25" t="str">
        <f>IF(E85="...","Preenchido",IF(E85="Por favor preencha todas as células em aberto. Se não existirem ocorrências a registar deverá introduzir o número zero.","Por preencher","Preenchido com erros!"))</f>
        <v>Preenchido</v>
      </c>
      <c r="F84" s="28"/>
      <c r="G84" s="27" t="str">
        <f>IF('Formação Prof Niveis Custos'!O11&lt;&gt;0,"Por favor preencha todas as células em aberto. Se não existirem ocorrências a registar deverá introduzir o número zero.",H84)</f>
        <v>...</v>
      </c>
      <c r="H84" s="26" t="str">
        <f>IF('Formação Prof Niveis Custos'!C20="ERROINT","Ao indicar pessoal 'DIRIGENTE' participantes em acções de formação interna, deverá indicar o n.º de horas correspondente no ponto 4.3.1.",IF('Formação Prof Niveis Custos'!D20="ERROINT","Ao indicar trabalhadores da carreira de 'TÉCNICO SUPERIOR' participantes em acções de formação interna, deverá indicar o n.º de horas correspondente no ponto 4.3.1.",IF('Formação Prof Niveis Custos'!E20="ERROINT","Ao indicar trabalhadores da carreira de 'ASSISTENTE TÉCNICO' participantes em acções de formação interna, deverá indicar o n.º de horas correspondente no ponto 4.3.1.",IF('Formação Prof Niveis Custos'!F20="ERROINT","Ao indicar trabalhadores da carreira de 'ASSISTENTE OPERACIONAL' participantes em acções de formação interna, deverá indicar o n.º de horas correspondente no ponto 4.3.1.",I84))))</f>
        <v>...</v>
      </c>
      <c r="I84" s="26" t="str">
        <f>IF('Formação Prof Niveis Custos'!G20="ERROINT","Ao indicar trabalhadores das 'CARREIRAS E CATEGORIAS SUBSISTENTES' como participantes em acções de formação interna, deverá indicar o n.º de horas correspondente no ponto 4.3.1.",IF('Formação Prof Niveis Custos'!H20="ERROINT","Ao indicar trabalhadores das 'CARREIRAS E CORPOS ESPECIAIS' como participantes em acções de formação interna, deverá indicar o n.º de horas correspondente no ponto 4.3.1.",IF('Formação Prof Niveis Custos'!K20="ERROINT","Ao indicar trabalhadores da 'CARREIRA DOCENTE' como participantes em acções de formação interna, deverá indicar o n.º de horas correspondente no ponto 4.3.1.",IF('Formação Prof Niveis Custos'!L20="ERROINT","Ao indicar trabalhadores de 'OUTROS' como participantes em acções de formação interna, deverá indicar o n.º de horas correspondente no ponto 4.3.1.",J84))))</f>
        <v>...</v>
      </c>
      <c r="J84" s="26" t="str">
        <f>IF('Formação Prof Niveis Custos'!C20="ERROEXT","Ao indicar pessoal 'DIRIGENTE' participantes em acções de formação externa, deverá indicar o n.º de horas correspondente no ponto 4.3.2.",IF('Formação Prof Niveis Custos'!D20="ERROEXT","Ao indicar trabalhadores da carreira de 'TÉCNICO SUPERIOR' participantes em acções de formação externa deverá indicar o n.º de horas correspondente no ponto 4.3.2.",IF('Formação Prof Niveis Custos'!E20="ERROEXT","Ao indicar trabalhadores da carreira de 'ASSISTENTE TÉCNICO' participantes em acções de formação interna, deverá indicar o n.º de horas correspondente no ponto 4.3.2.",IF('Formação Prof Niveis Custos'!F20="ERROEXT","Ao indicar trabalhadores da carreira de 'ASSISTENTE OPERACIONAL' participantes em acções de formação interna, deverá indicar o n.º de horas correspondente no ponto 4.3.2.",K84))))</f>
        <v>...</v>
      </c>
      <c r="K84" s="26" t="str">
        <f>IF('Formação Prof Niveis Custos'!G20="ERROEXT","Ao indicar trabalhadores das 'CARREIRAS E CATEGORIAS SUBSISTENTES' como participantes em acções de formação externa, deverá indicar o n.º de horas correspondente no ponto 4.3.2.",IF('Formação Prof Niveis Custos'!H20="ERROEXT","Ao indicar trabalhadores das 'CARREIRAS E CORPOS ESPECIAIS' como participantes em acções de formação externa, deverá indicar o n.º de horas correspondente no ponto 4.3.2.",IF('Formação Prof Niveis Custos'!K20="ERROEXT","Ao indicar trabalhadores da 'CARREIRA DOCENTE' como participantes em acções de formação externa, deverá indicar o n.º de horas correspondente no ponto 4.3.2.",IF('Formação Prof Niveis Custos'!L20="ERROEXT","Ao indicar trabalhadores de 'OUTROS' como participantes em acções de formação externa, deverá indicar o n.º de horas correspondente no ponto 4.3.2.","..."))))</f>
        <v>...</v>
      </c>
      <c r="L84" s="26"/>
      <c r="M84" s="345" t="s">
        <v>480</v>
      </c>
    </row>
    <row r="85" spans="2:13" ht="22.5" customHeight="1" thickBot="1" x14ac:dyDescent="0.25">
      <c r="B85" s="344"/>
      <c r="C85" s="344"/>
      <c r="D85" s="24"/>
      <c r="E85" s="347" t="str">
        <f>G84</f>
        <v>...</v>
      </c>
      <c r="F85" s="347"/>
      <c r="G85" s="347"/>
      <c r="H85" s="347"/>
      <c r="I85" s="347"/>
      <c r="J85" s="347"/>
      <c r="K85" s="347"/>
      <c r="L85" s="347"/>
      <c r="M85" s="346"/>
    </row>
    <row r="86" spans="2:13" x14ac:dyDescent="0.2">
      <c r="B86" s="21"/>
      <c r="C86" s="21"/>
      <c r="D86" s="21"/>
      <c r="E86" s="22"/>
      <c r="F86" s="21"/>
      <c r="G86" s="23"/>
      <c r="H86" s="23"/>
      <c r="I86" s="23"/>
      <c r="J86" s="23"/>
      <c r="K86" s="23"/>
      <c r="L86" s="23"/>
      <c r="M86" s="21"/>
    </row>
    <row r="87" spans="2:13" x14ac:dyDescent="0.2">
      <c r="B87" s="342" t="s">
        <v>498</v>
      </c>
      <c r="C87" s="343"/>
      <c r="D87" s="24"/>
      <c r="E87" s="25" t="str">
        <f>IF(E88="...","Preenchido",IF(E88="Por favor preencha todas as células em aberto. Se não existirem ocorrências a registar deverá introduzir o número zero.","Por preencher",IF(E88="Por favor confirme se as acções de formação interna não implicaram custos.","Preenchido com reservas",IF(E88="Por favor confirme se as acções de formação externa não implicaram custos.","Preenchido com reservas","Preenchido com erros!"))))</f>
        <v>Preenchido com reservas</v>
      </c>
      <c r="F87" s="28"/>
      <c r="G87" s="27" t="str">
        <f>IF('Formação Prof Niveis Custos'!O18&lt;&gt;0,"Por favor preencha todas as células em aberto. Se não existirem ocorrências a registar deverá introduzir o número zero.",IF('Formação Prof Niveis Custos'!P17="ERROCUSINT","Por favor confirme se as acções de formação interna não implicaram custos.",IF('Formação Prof Niveis Custos'!P17="ERROCUSEXT","Por favor confirme se as acções de formação externa não implicaram custos.","...")))</f>
        <v>Por favor confirme se as acções de formação interna não implicaram custos.</v>
      </c>
      <c r="H87" s="26"/>
      <c r="I87" s="26"/>
      <c r="J87" s="26"/>
      <c r="K87" s="26"/>
      <c r="L87" s="26"/>
      <c r="M87" s="345" t="s">
        <v>480</v>
      </c>
    </row>
    <row r="88" spans="2:13" ht="22.5" customHeight="1" thickBot="1" x14ac:dyDescent="0.25">
      <c r="B88" s="344"/>
      <c r="C88" s="344"/>
      <c r="D88" s="24"/>
      <c r="E88" s="347" t="str">
        <f>G87</f>
        <v>Por favor confirme se as acções de formação interna não implicaram custos.</v>
      </c>
      <c r="F88" s="347"/>
      <c r="G88" s="347"/>
      <c r="H88" s="347"/>
      <c r="I88" s="347"/>
      <c r="J88" s="347"/>
      <c r="K88" s="347"/>
      <c r="L88" s="347"/>
      <c r="M88" s="346"/>
    </row>
    <row r="89" spans="2:13" x14ac:dyDescent="0.2">
      <c r="B89" s="21"/>
      <c r="C89" s="21"/>
      <c r="D89" s="21"/>
      <c r="E89" s="22"/>
      <c r="F89" s="21"/>
      <c r="G89" s="23"/>
      <c r="H89" s="23"/>
      <c r="I89" s="23"/>
      <c r="J89" s="23"/>
      <c r="K89" s="23"/>
      <c r="L89" s="23"/>
      <c r="M89" s="21"/>
    </row>
    <row r="90" spans="2:13" x14ac:dyDescent="0.2">
      <c r="B90" s="342" t="s">
        <v>501</v>
      </c>
      <c r="C90" s="343"/>
      <c r="D90" s="24"/>
      <c r="E90" s="25" t="str">
        <f>IF(E91="...","Preenchido",IF(E91="Por favor preencha todas as células em aberto. Se não existirem ocorrências a registar deverá introduzir o número zero.","Por preencher","Preenchido com reservas!"))</f>
        <v>Preenchido</v>
      </c>
      <c r="F90" s="28"/>
      <c r="G90" s="27" t="str">
        <f>IF('Prestações Sociais Acção Social'!E4&lt;&gt;0,"Por favor preencha todas as células em aberto. Se não existirem ocorrências a registar deverá introduzir o número zero.",IF('Prestações Sociais Acção Social'!F4="ALERTA","Caso tenha assinalado ausências ao trabalho por motivo de maternidade/paternidade de trabalhadores do regime de proteção social convergente, deverá identificar na linha 5.8, o valor total do subsídio pago no ambito da protecção social na parentalidade .","..."))</f>
        <v>...</v>
      </c>
      <c r="H90" s="26"/>
      <c r="I90" s="26"/>
      <c r="J90" s="26"/>
      <c r="K90" s="26"/>
      <c r="L90" s="26"/>
      <c r="M90" s="345" t="s">
        <v>480</v>
      </c>
    </row>
    <row r="91" spans="2:13" ht="22.5" customHeight="1" thickBot="1" x14ac:dyDescent="0.25">
      <c r="B91" s="344"/>
      <c r="C91" s="344"/>
      <c r="D91" s="24"/>
      <c r="E91" s="347" t="str">
        <f>G90</f>
        <v>...</v>
      </c>
      <c r="F91" s="347"/>
      <c r="G91" s="347"/>
      <c r="H91" s="347"/>
      <c r="I91" s="347"/>
      <c r="J91" s="347"/>
      <c r="K91" s="347"/>
      <c r="L91" s="347"/>
      <c r="M91" s="346"/>
    </row>
    <row r="92" spans="2:13" x14ac:dyDescent="0.2">
      <c r="B92" s="21"/>
      <c r="C92" s="21"/>
      <c r="D92" s="21"/>
      <c r="E92" s="22"/>
      <c r="F92" s="21"/>
      <c r="G92" s="23"/>
      <c r="H92" s="23"/>
      <c r="I92" s="23"/>
      <c r="J92" s="23"/>
      <c r="K92" s="23"/>
      <c r="L92" s="23"/>
      <c r="M92" s="21"/>
    </row>
    <row r="93" spans="2:13" x14ac:dyDescent="0.2">
      <c r="B93" s="342" t="s">
        <v>502</v>
      </c>
      <c r="C93" s="343"/>
      <c r="D93" s="24"/>
      <c r="E93" s="25" t="str">
        <f>IF(E94="...","Preenchido",IF(E94="Por favor preencha todas as células em aberto. Se não existirem ocorrências a registar deverá introduzir o número zero.","Por preencher","Preenchido com erros!"))</f>
        <v>Preenchido</v>
      </c>
      <c r="F93" s="28"/>
      <c r="G93" s="27" t="str">
        <f>IF('Prestações Sociais Acção Social'!E14&lt;&gt;0,"Por favor preencha todas as células em aberto. Se não existirem ocorrências a registar deverá introduzir o número zero.",IF('Prestações Sociais Acção Social'!D23="ERRO","Ao fazer referência a 'OUTRAS' nos pontos 5.8 e 5.9.7, deverá obrigatoriamente discriminá-las no campo destinado às anotações.","..."))</f>
        <v>...</v>
      </c>
      <c r="H93" s="26"/>
      <c r="I93" s="26"/>
      <c r="J93" s="26"/>
      <c r="K93" s="26"/>
      <c r="L93" s="26"/>
      <c r="M93" s="345" t="s">
        <v>480</v>
      </c>
    </row>
    <row r="94" spans="2:13" ht="22.5" customHeight="1" thickBot="1" x14ac:dyDescent="0.25">
      <c r="B94" s="344"/>
      <c r="C94" s="344"/>
      <c r="D94" s="24"/>
      <c r="E94" s="347" t="str">
        <f>G93</f>
        <v>...</v>
      </c>
      <c r="F94" s="347"/>
      <c r="G94" s="347"/>
      <c r="H94" s="347"/>
      <c r="I94" s="347"/>
      <c r="J94" s="347"/>
      <c r="K94" s="347"/>
      <c r="L94" s="347"/>
      <c r="M94" s="346"/>
    </row>
    <row r="95" spans="2:13" x14ac:dyDescent="0.2">
      <c r="B95" s="21"/>
      <c r="C95" s="21"/>
      <c r="D95" s="21"/>
      <c r="E95" s="22"/>
      <c r="F95" s="21"/>
      <c r="G95" s="23"/>
      <c r="H95" s="23"/>
      <c r="I95" s="23"/>
      <c r="J95" s="23"/>
      <c r="K95" s="23"/>
      <c r="L95" s="23"/>
      <c r="M95" s="21"/>
    </row>
    <row r="96" spans="2:13" x14ac:dyDescent="0.2">
      <c r="B96" s="342" t="s">
        <v>503</v>
      </c>
      <c r="C96" s="343"/>
      <c r="D96" s="24"/>
      <c r="E96" s="25" t="str">
        <f>IF(E97="...","Preenchido",IF(E97="Por favor preencha todas as células em aberto. Se não existirem ocorrências a registar deverá introduzir o número zero.","Por preencher","Preenchido com erros!"))</f>
        <v>Preenchido</v>
      </c>
      <c r="F96" s="28"/>
      <c r="G96" s="27" t="str">
        <f>IF('Relaç Profis Comissões Discipli'!D5&lt;&gt;0,"Por favor preencha todas as células em aberto. Se não existirem ocorrências a registar deverá introduzir o número zero.",IF('Relaç Profis Comissões Discipli'!E5="ERRO","Por favor verifique a existência de trabalhadores sindicalizados, uma vez que referiu 'Horas de actividade sindical' no ponto 1.18.1.","..."))</f>
        <v>...</v>
      </c>
      <c r="H96" s="26"/>
      <c r="I96" s="26"/>
      <c r="J96" s="26"/>
      <c r="K96" s="26"/>
      <c r="L96" s="26"/>
      <c r="M96" s="345" t="s">
        <v>480</v>
      </c>
    </row>
    <row r="97" spans="2:13" ht="22.5" customHeight="1" thickBot="1" x14ac:dyDescent="0.25">
      <c r="B97" s="344"/>
      <c r="C97" s="344"/>
      <c r="D97" s="24"/>
      <c r="E97" s="347" t="str">
        <f>G96</f>
        <v>...</v>
      </c>
      <c r="F97" s="347"/>
      <c r="G97" s="347"/>
      <c r="H97" s="347"/>
      <c r="I97" s="347"/>
      <c r="J97" s="347"/>
      <c r="K97" s="347"/>
      <c r="L97" s="347"/>
      <c r="M97" s="346"/>
    </row>
    <row r="98" spans="2:13" x14ac:dyDescent="0.2">
      <c r="B98" s="21"/>
      <c r="C98" s="21"/>
      <c r="D98" s="21"/>
      <c r="E98" s="22"/>
      <c r="F98" s="21"/>
      <c r="G98" s="23"/>
      <c r="H98" s="23"/>
      <c r="I98" s="23"/>
      <c r="J98" s="23"/>
      <c r="K98" s="23"/>
      <c r="L98" s="23"/>
      <c r="M98" s="21"/>
    </row>
    <row r="99" spans="2:13" x14ac:dyDescent="0.2">
      <c r="B99" s="342" t="s">
        <v>504</v>
      </c>
      <c r="C99" s="343"/>
      <c r="D99" s="24"/>
      <c r="E99" s="25" t="str">
        <f>IF(E100="...","Preenchido",IF(E100="Por favor preencha todas as células em aberto. Se não existirem ocorrências a registar deverá introduzir o número zero.","Por preencher","Preenchido com erros!"))</f>
        <v>Preenchido</v>
      </c>
      <c r="F99" s="28"/>
      <c r="G99" s="27" t="str">
        <f>IF('Relaç Profis Comissões Discipli'!E8&lt;&gt;0,"Por favor preencha todas as células em aberto. Se não existirem ocorrências a registar deverá introduzir o número zero.","...")</f>
        <v>...</v>
      </c>
      <c r="H99" s="26"/>
      <c r="I99" s="26"/>
      <c r="J99" s="26"/>
      <c r="K99" s="26"/>
      <c r="L99" s="26"/>
      <c r="M99" s="345" t="s">
        <v>480</v>
      </c>
    </row>
    <row r="100" spans="2:13" ht="22.5" customHeight="1" thickBot="1" x14ac:dyDescent="0.25">
      <c r="B100" s="344"/>
      <c r="C100" s="344"/>
      <c r="D100" s="24"/>
      <c r="E100" s="347" t="str">
        <f>G99</f>
        <v>...</v>
      </c>
      <c r="F100" s="347"/>
      <c r="G100" s="347"/>
      <c r="H100" s="347"/>
      <c r="I100" s="347"/>
      <c r="J100" s="347"/>
      <c r="K100" s="347"/>
      <c r="L100" s="347"/>
      <c r="M100" s="346"/>
    </row>
    <row r="101" spans="2:13" x14ac:dyDescent="0.2">
      <c r="B101" s="21"/>
      <c r="C101" s="21"/>
      <c r="D101" s="21"/>
      <c r="E101" s="22"/>
      <c r="F101" s="21"/>
      <c r="G101" s="23"/>
      <c r="H101" s="23"/>
      <c r="I101" s="23"/>
      <c r="J101" s="23"/>
      <c r="K101" s="23"/>
      <c r="L101" s="23"/>
      <c r="M101" s="21"/>
    </row>
    <row r="102" spans="2:13" x14ac:dyDescent="0.2">
      <c r="B102" s="342" t="s">
        <v>505</v>
      </c>
      <c r="C102" s="343"/>
      <c r="D102" s="24"/>
      <c r="E102" s="25" t="str">
        <f>IF(E103="...","Preenchido",IF(E103="Por favor preencha todas as células em aberto. Se não existirem ocorrências a registar deverá introduzir o número zero.","Por preencher","Preenchido com erros!"))</f>
        <v>Preenchido</v>
      </c>
      <c r="F102" s="28"/>
      <c r="G102" s="27" t="str">
        <f>IF('Relaç Profis Comissões Discipli'!E12&lt;&gt;0,"Por favor preencha todas as células em aberto. Se não existirem ocorrências a registar deverá introduzir o número zero.",IF('Relaç Profis Comissões Discipli'!F12="ERRO","O n.º de processos a transitar para o ano seguinte não pode ser superior à soma dos transitados do ano anterior e instaurados no próprio ano.","..."))</f>
        <v>...</v>
      </c>
      <c r="H102" s="26"/>
      <c r="I102" s="26"/>
      <c r="J102" s="26"/>
      <c r="K102" s="26"/>
      <c r="L102" s="26"/>
      <c r="M102" s="345" t="s">
        <v>480</v>
      </c>
    </row>
    <row r="103" spans="2:13" ht="22.5" customHeight="1" thickBot="1" x14ac:dyDescent="0.25">
      <c r="B103" s="344"/>
      <c r="C103" s="344"/>
      <c r="D103" s="24"/>
      <c r="E103" s="347" t="str">
        <f>G102</f>
        <v>...</v>
      </c>
      <c r="F103" s="347"/>
      <c r="G103" s="347"/>
      <c r="H103" s="347"/>
      <c r="I103" s="347"/>
      <c r="J103" s="347"/>
      <c r="K103" s="347"/>
      <c r="L103" s="347"/>
      <c r="M103" s="346"/>
    </row>
    <row r="104" spans="2:13" x14ac:dyDescent="0.2">
      <c r="B104" s="21"/>
      <c r="C104" s="21"/>
      <c r="D104" s="21"/>
      <c r="E104" s="22"/>
      <c r="F104" s="21"/>
      <c r="G104" s="23"/>
      <c r="H104" s="23"/>
      <c r="I104" s="23"/>
      <c r="J104" s="23"/>
      <c r="K104" s="23"/>
      <c r="L104" s="23"/>
      <c r="M104" s="21"/>
    </row>
    <row r="105" spans="2:13" x14ac:dyDescent="0.2">
      <c r="B105" s="342" t="s">
        <v>506</v>
      </c>
      <c r="C105" s="343"/>
      <c r="D105" s="24"/>
      <c r="E105" s="25" t="str">
        <f>IF(E106="...","Preenchido",IF(E106="Por favor preencha todas as células em aberto. Se não existirem ocorrências a registar deverá introduzir o número zero.","Por preencher","Preenchido com erros!"))</f>
        <v>Preenchido</v>
      </c>
      <c r="F105" s="28"/>
      <c r="G105" s="27" t="str">
        <f>IF('Relaç Profis Comissões Discipli'!E17&lt;&gt;0,"Por favor preencha todas as células em aberto. Se não existirem ocorrências a registar deverá introduzir o número zero.",IF('Relaç Profis Comissões Discipli'!F17="ERRO","O número de processos decididos deverá ser igual à soma dos pontos 6.3.1 e 6.3.2, subtraindo o ponto 6.3.3.","..."))</f>
        <v>...</v>
      </c>
      <c r="H105" s="26"/>
      <c r="I105" s="26"/>
      <c r="J105" s="26"/>
      <c r="K105" s="26"/>
      <c r="L105" s="26"/>
      <c r="M105" s="345" t="s">
        <v>480</v>
      </c>
    </row>
    <row r="106" spans="2:13" ht="22.5" customHeight="1" thickBot="1" x14ac:dyDescent="0.25">
      <c r="B106" s="344"/>
      <c r="C106" s="344"/>
      <c r="D106" s="24"/>
      <c r="E106" s="347" t="str">
        <f>G105</f>
        <v>...</v>
      </c>
      <c r="F106" s="347"/>
      <c r="G106" s="347"/>
      <c r="H106" s="347"/>
      <c r="I106" s="347"/>
      <c r="J106" s="347"/>
      <c r="K106" s="347"/>
      <c r="L106" s="347"/>
      <c r="M106" s="346"/>
    </row>
    <row r="107" spans="2:13" x14ac:dyDescent="0.2">
      <c r="B107" s="21"/>
      <c r="C107" s="21"/>
      <c r="D107" s="21"/>
      <c r="E107" s="22"/>
      <c r="F107" s="21"/>
      <c r="G107" s="23"/>
      <c r="H107" s="23"/>
      <c r="I107" s="23"/>
      <c r="J107" s="23"/>
      <c r="K107" s="23"/>
      <c r="L107" s="23"/>
      <c r="M107" s="21"/>
    </row>
    <row r="108" spans="2:13" x14ac:dyDescent="0.2">
      <c r="B108" s="342" t="s">
        <v>507</v>
      </c>
      <c r="C108" s="343"/>
      <c r="D108" s="24"/>
      <c r="E108" s="25" t="str">
        <f>IF(E109="...","Preenchido",IF(E109="Por favor preencha todas as células em aberto. Se não existirem ocorrências a registar deverá introduzir o número zero.","Por preencher","Preenchido com erros!"))</f>
        <v>Preenchido</v>
      </c>
      <c r="F108" s="28"/>
      <c r="G108" s="27" t="str">
        <f>IF('Distribuição Geográfica '!P4&lt;&gt;0,"Por favor preencha todas as células em aberto. Se não existirem ocorrências a registar deverá introduzir o número zero.",H108)</f>
        <v>...</v>
      </c>
      <c r="H108" s="26" t="str">
        <f>IF('Distribuição Geográfica '!D39="ERROH","O total de 'HOMENS' da carreira 'DIRIGENTE' deste quadro deverá coincidir com o total apresentado no quadro 1.",IF('Distribuição Geográfica '!D39="ERROM","O total de 'MULHERES' da carreira 'DIRIGENTE' deste quadro deverá coincidir com o total apresentado no quadro 1.",IF('Distribuição Geográfica '!E39="ERROH","O total de 'HOMENS' da carreira 'TÉCNICO SUPERIOR' deste quadro deverá coincidir com o total apresentado no quadro 1.",IF('Distribuição Geográfica '!E39="ERROM","O total de 'MULHERES' da carreira 'TÉCNICO SUPERIOR' deste quadro deverá coincidir com o total apresentado no quadro 1.",IF('Distribuição Geográfica '!F39="ERROH","O total de 'HOMENS' da carreira 'ASSISTENTE TÉCNICO' deste quadro deverá coincidir com o total apresentado no quadro 1.",IF('Distribuição Geográfica '!F39="ERROM","O total de 'MULHERES' da carreira 'ASSISTENTE TÉCNICO' deste quadro deverá coincidir com o total apresentado no quadro 1.",I108))))))</f>
        <v>...</v>
      </c>
      <c r="I108" s="26" t="str">
        <f>IF('Distribuição Geográfica '!G39="ERROH","O total de 'HOMENS' da carreira 'ASSISTENTE OPERACIONAL' deste quadro deverá coincidir com o total apresentado no quadro 1.",IF('Distribuição Geográfica '!G39="ERROM","O total de 'MULHERES' da carreira 'ASSISTENTE OPERACIONAL' deste quadro deverá coincidir com o total apresentado no quadro 1.",IF('Distribuição Geográfica '!H39="ERROH","O total de 'HOMENS' das 'CARREIRAS E CATEGORIAS SUBSISTENTES' deste quadro deverá coincidir com o total apresentado no quadro 1.",IF('Distribuição Geográfica '!H39="ERROM","O total de 'MULHERES' das 'CARREIRAS E CATEGORIAS SUBSISTENTES' deste quadro deverá coincidir com o total apresentado no quadro 1.",J108))))</f>
        <v>...</v>
      </c>
      <c r="J108" s="26" t="str">
        <f>IF('Distribuição Geográfica '!I39="ERROH","O total de 'HOMENS' das 'CARREIRAS E CORPOS ESPECIAIS' deste quadro deverá coincidir com o total apresentado no quadro 1.",IF('Distribuição Geográfica '!I39="ERROM","O total de 'MULHERES' das 'CARREIRAS E CORPOS ESPECIAIS' deste quadro deverá coincidir com o total apresentado no quadro 1.",IF('Distribuição Geográfica '!L39="ERROH","O total de 'HOMENS' da 'CARREIRA DOCENTE' deste quadro deverá coincidir com o total apresentado no quadro 1.",IF('Distribuição Geográfica '!L39="ERROM","O total de 'MULHERES' da 'CARREIRA DOCENTE' deste quadro deverá coincidir com o total apresentado no quadro 1.",IF('Distribuição Geográfica '!M39="ERROH","O total de 'HOMENS' de 'OUTROS' deste quadro deverá coincidir com o total apresentado no quadro 1.",IF('Distribuição Geográfica '!M39="ERROM","O total de 'MULHERES' de 'OUTROS' deste quadro deverá coincidir com o total apresentado no quadro 1.","..."))))))</f>
        <v>...</v>
      </c>
      <c r="K108" s="26"/>
      <c r="L108" s="26"/>
      <c r="M108" s="345" t="s">
        <v>480</v>
      </c>
    </row>
    <row r="109" spans="2:13" ht="22.5" customHeight="1" thickBot="1" x14ac:dyDescent="0.25">
      <c r="B109" s="344"/>
      <c r="C109" s="344"/>
      <c r="D109" s="24"/>
      <c r="E109" s="347" t="str">
        <f>G108</f>
        <v>...</v>
      </c>
      <c r="F109" s="347"/>
      <c r="G109" s="347"/>
      <c r="H109" s="347"/>
      <c r="I109" s="347"/>
      <c r="J109" s="347"/>
      <c r="K109" s="347"/>
      <c r="L109" s="347"/>
      <c r="M109" s="346"/>
    </row>
    <row r="110" spans="2:13" x14ac:dyDescent="0.2">
      <c r="B110" s="21"/>
      <c r="C110" s="21"/>
      <c r="D110" s="21"/>
      <c r="E110" s="22"/>
      <c r="F110" s="21"/>
      <c r="G110" s="23"/>
      <c r="H110" s="23"/>
      <c r="I110" s="23"/>
      <c r="J110" s="23"/>
      <c r="K110" s="23"/>
      <c r="L110" s="23"/>
      <c r="M110" s="21"/>
    </row>
    <row r="111" spans="2:13" x14ac:dyDescent="0.2">
      <c r="B111" s="342" t="s">
        <v>508</v>
      </c>
      <c r="C111" s="343"/>
      <c r="D111" s="24"/>
      <c r="E111" s="25" t="str">
        <f>IF(E112="...","Preenchido",IF(E112="Por favor preencha todas as células em aberto. Se não existirem ocorrências a registar deverá introduzir o número zero.","Por preencher","Preenchido com erros!"))</f>
        <v>Preenchido</v>
      </c>
      <c r="F111" s="28"/>
      <c r="G111" s="27" t="str">
        <f>IF('Cobertura de Mapas'!G5&lt;&gt;0,"Por favor preencha todas as células em aberto. Se não existirem ocorrências a registar deverá introduzir o número zero.","...")</f>
        <v>...</v>
      </c>
      <c r="H111" s="26"/>
      <c r="I111" s="26"/>
      <c r="J111" s="26"/>
      <c r="K111" s="26"/>
      <c r="L111" s="26"/>
      <c r="M111" s="345" t="s">
        <v>480</v>
      </c>
    </row>
    <row r="112" spans="2:13" ht="22.5" customHeight="1" thickBot="1" x14ac:dyDescent="0.25">
      <c r="B112" s="344"/>
      <c r="C112" s="344"/>
      <c r="D112" s="24"/>
      <c r="E112" s="347" t="str">
        <f>G111</f>
        <v>...</v>
      </c>
      <c r="F112" s="347"/>
      <c r="G112" s="347"/>
      <c r="H112" s="347"/>
      <c r="I112" s="347"/>
      <c r="J112" s="347"/>
      <c r="K112" s="347"/>
      <c r="L112" s="347"/>
      <c r="M112" s="346"/>
    </row>
    <row r="113" spans="2:13" x14ac:dyDescent="0.2">
      <c r="B113" s="21"/>
      <c r="C113" s="21"/>
      <c r="D113" s="21"/>
      <c r="E113" s="22"/>
      <c r="F113" s="21"/>
      <c r="G113" s="23"/>
      <c r="H113" s="23"/>
      <c r="I113" s="23"/>
      <c r="J113" s="23"/>
      <c r="K113" s="23"/>
      <c r="L113" s="23"/>
      <c r="M113" s="21"/>
    </row>
    <row r="114" spans="2:13" ht="12.75" customHeight="1" x14ac:dyDescent="0.2">
      <c r="E114" s="16"/>
      <c r="G114" s="16"/>
      <c r="H114" s="16"/>
      <c r="I114" s="16"/>
      <c r="J114" s="16"/>
      <c r="K114" s="16"/>
      <c r="L114" s="16"/>
      <c r="M114" s="16"/>
    </row>
    <row r="115" spans="2:13" ht="13.5" customHeight="1" x14ac:dyDescent="0.2">
      <c r="E115" s="16"/>
      <c r="G115" s="16"/>
      <c r="H115" s="16"/>
      <c r="I115" s="16"/>
      <c r="J115" s="16"/>
      <c r="K115" s="16"/>
      <c r="L115" s="16"/>
      <c r="M115" s="16"/>
    </row>
  </sheetData>
  <sheetProtection password="CA77" sheet="1" objects="1" scenarios="1"/>
  <mergeCells count="108">
    <mergeCell ref="E91:L91"/>
    <mergeCell ref="E94:L94"/>
    <mergeCell ref="E73:L73"/>
    <mergeCell ref="E76:L76"/>
    <mergeCell ref="E79:L79"/>
    <mergeCell ref="E82:L82"/>
    <mergeCell ref="E109:L109"/>
    <mergeCell ref="E112:L112"/>
    <mergeCell ref="E97:L97"/>
    <mergeCell ref="E100:L100"/>
    <mergeCell ref="E103:L103"/>
    <mergeCell ref="E106:L106"/>
    <mergeCell ref="M111:M112"/>
    <mergeCell ref="M96:M97"/>
    <mergeCell ref="M99:M100"/>
    <mergeCell ref="M102:M103"/>
    <mergeCell ref="M105:M106"/>
    <mergeCell ref="M87:M88"/>
    <mergeCell ref="M90:M91"/>
    <mergeCell ref="M93:M94"/>
    <mergeCell ref="M108:M109"/>
    <mergeCell ref="E64:L64"/>
    <mergeCell ref="E67:L67"/>
    <mergeCell ref="E70:L70"/>
    <mergeCell ref="E49:L49"/>
    <mergeCell ref="E52:L52"/>
    <mergeCell ref="E55:L55"/>
    <mergeCell ref="E58:L58"/>
    <mergeCell ref="E85:L85"/>
    <mergeCell ref="E88:L88"/>
    <mergeCell ref="E37:L37"/>
    <mergeCell ref="E40:L40"/>
    <mergeCell ref="E43:L43"/>
    <mergeCell ref="E46:L46"/>
    <mergeCell ref="E25:L25"/>
    <mergeCell ref="E28:L28"/>
    <mergeCell ref="E31:L31"/>
    <mergeCell ref="E34:L34"/>
    <mergeCell ref="E61:L61"/>
    <mergeCell ref="M60:M61"/>
    <mergeCell ref="M39:M40"/>
    <mergeCell ref="M42:M43"/>
    <mergeCell ref="M45:M46"/>
    <mergeCell ref="M48:M49"/>
    <mergeCell ref="M75:M76"/>
    <mergeCell ref="M78:M79"/>
    <mergeCell ref="M81:M82"/>
    <mergeCell ref="M84:M85"/>
    <mergeCell ref="M63:M64"/>
    <mergeCell ref="M66:M67"/>
    <mergeCell ref="M69:M70"/>
    <mergeCell ref="M72:M73"/>
    <mergeCell ref="M33:M34"/>
    <mergeCell ref="M36:M37"/>
    <mergeCell ref="M18:M19"/>
    <mergeCell ref="M15:M16"/>
    <mergeCell ref="M21:M22"/>
    <mergeCell ref="M24:M25"/>
    <mergeCell ref="M51:M52"/>
    <mergeCell ref="M54:M55"/>
    <mergeCell ref="M57:M58"/>
    <mergeCell ref="B15:C16"/>
    <mergeCell ref="B18:C19"/>
    <mergeCell ref="B21:C22"/>
    <mergeCell ref="B24:C25"/>
    <mergeCell ref="B27:C28"/>
    <mergeCell ref="B30:C31"/>
    <mergeCell ref="M6:M7"/>
    <mergeCell ref="M9:M10"/>
    <mergeCell ref="M12:M13"/>
    <mergeCell ref="B6:C7"/>
    <mergeCell ref="B9:C10"/>
    <mergeCell ref="B12:C13"/>
    <mergeCell ref="M27:M28"/>
    <mergeCell ref="M30:M31"/>
    <mergeCell ref="E16:L16"/>
    <mergeCell ref="E19:L19"/>
    <mergeCell ref="E22:L22"/>
    <mergeCell ref="E7:L7"/>
    <mergeCell ref="E10:L10"/>
    <mergeCell ref="E13:L13"/>
    <mergeCell ref="B51:C52"/>
    <mergeCell ref="B54:C55"/>
    <mergeCell ref="B57:C58"/>
    <mergeCell ref="B60:C61"/>
    <mergeCell ref="B63:C64"/>
    <mergeCell ref="B66:C67"/>
    <mergeCell ref="B33:C34"/>
    <mergeCell ref="B36:C37"/>
    <mergeCell ref="B39:C40"/>
    <mergeCell ref="B42:C43"/>
    <mergeCell ref="B45:C46"/>
    <mergeCell ref="B48:C49"/>
    <mergeCell ref="B105:C106"/>
    <mergeCell ref="B108:C109"/>
    <mergeCell ref="B111:C112"/>
    <mergeCell ref="B93:C94"/>
    <mergeCell ref="B96:C97"/>
    <mergeCell ref="B99:C100"/>
    <mergeCell ref="B102:C103"/>
    <mergeCell ref="B69:C70"/>
    <mergeCell ref="B84:C85"/>
    <mergeCell ref="B87:C88"/>
    <mergeCell ref="B90:C91"/>
    <mergeCell ref="B72:C73"/>
    <mergeCell ref="B75:C76"/>
    <mergeCell ref="B78:C79"/>
    <mergeCell ref="B81:C82"/>
  </mergeCells>
  <phoneticPr fontId="19" type="noConversion"/>
  <conditionalFormatting sqref="G6:H6 H15:L15 H18:L18 H21:L21 H24:L24 H27:L27 H30:L30 H33:L33 H36:L36 H39:L39 H42:L42 H45:L45 H48:L48 H51:L51 H54:L54 H57:L57 H60:L60 H63:L63 H66:L66 H69:L69 H72:L72 H75:L75 H78:L78 H81:L81 H84:L84 H87:L87 H90:L90 H93:L93 H96:L96 H99:L99 H102:L102 H105:L105 H108:L108 H111:L111 H12:L12 H9:L9">
    <cfRule type="cellIs" dxfId="137" priority="7" stopIfTrue="1" operator="equal">
      <formula>"Preenchido com erros!"</formula>
    </cfRule>
    <cfRule type="cellIs" dxfId="136" priority="8" stopIfTrue="1" operator="equal">
      <formula>"Por preencher"</formula>
    </cfRule>
    <cfRule type="cellIs" dxfId="135" priority="9" stopIfTrue="1" operator="equal">
      <formula>"Preenchido"</formula>
    </cfRule>
  </conditionalFormatting>
  <conditionalFormatting sqref="E15 E18 E21 E24 E27 E30 E33 E36 E39 E42 E45 E48 E51 E54 E57 E60 E63 E66 E69 E72 E75 E78 E81 E84 E87 E90 E93 E96 E99 E102 E105 E108 E111 E12 E6 E9">
    <cfRule type="cellIs" dxfId="134" priority="10" stopIfTrue="1" operator="equal">
      <formula>"Preenchido com reservas"</formula>
    </cfRule>
    <cfRule type="cellIs" dxfId="133" priority="11" stopIfTrue="1" operator="equal">
      <formula>"Preenchido com erros!"</formula>
    </cfRule>
    <cfRule type="cellIs" dxfId="132" priority="12" stopIfTrue="1" operator="equal">
      <formula>"Preenchido"</formula>
    </cfRule>
  </conditionalFormatting>
  <hyperlinks>
    <hyperlink ref="M6:M7" location="'Recursos Humanos'!A1" tooltip="Ver folha" display="ver"/>
    <hyperlink ref="M9:M10" location="'Estrut. Etária'!A1" tooltip="Ver folha" display="ver"/>
    <hyperlink ref="M15:M16" location="'Trab. Estrangeiros'!A1" tooltip="Ver folha" display="ver"/>
    <hyperlink ref="M18:M19" location="'Trab. Estrangeiros'!A1" tooltip="Ver folha" display="ver"/>
    <hyperlink ref="M21:M22" location="'Estrut. Habilitacional'!A1" tooltip="Ver folha" display="ver"/>
    <hyperlink ref="M24:M25" location="Admissões!A1" tooltip="Ver folha" display="ver"/>
    <hyperlink ref="M27:M28" location="Saídas!A1" tooltip="Ver folha" display="ver"/>
    <hyperlink ref="M30:M31" location="'Saídas Nomeados'!A1" tooltip="Ver folha" display="ver"/>
    <hyperlink ref="M33:M34" location="'Saídas Contratados'!A1" tooltip="Ver folha" display="ver"/>
    <hyperlink ref="M36:M37" location="'Postos de Trabalho'!A1" tooltip="Ver folha" display="ver"/>
    <hyperlink ref="M39:M40" location="'Alter. Posic. e Promoções'!A1" tooltip="Ver folha" display="ver"/>
    <hyperlink ref="M42:M43" location="'Modalidade de Horário'!A1" tooltip="Ver folha" display="ver"/>
    <hyperlink ref="M45:M46" location="'Trabalho Extraord.'!A1" tooltip="Ver folha" display="ver"/>
    <hyperlink ref="M48:M49" location="'Ausências Trabalho'!A1" tooltip="Ver folha" display="ver"/>
    <hyperlink ref="M51:M52" location="'Horas Não Trabalhadas'!A1" tooltip="Ver folha" display="ver"/>
    <hyperlink ref="M57:M58" location="'Encargos com Pessoal'!A1" tooltip="Ver folha" display="ver"/>
    <hyperlink ref="M60:M61" location="'Acidentes em Serviço'!A1" tooltip="Ver folha" display="ver"/>
    <hyperlink ref="M63:M64" location="'Doenças Profissionais'!A1" tooltip="Ver folha" display="ver"/>
    <hyperlink ref="M66:M67" location="'Higiene Segurança Trab.'!A1" tooltip="Ver folha" display="ver"/>
    <hyperlink ref="M78:M79" location="'Custos Prevenção Acidentes'!A1" tooltip="Ver folha" display="ver"/>
    <hyperlink ref="M81:M82" location="'Formação Prof Niveis Custos'!A1" tooltip="Ver folha" display="ver"/>
    <hyperlink ref="M90:M91" location="'Prestações Sociais Acção Social'!A1" tooltip="Ver folha" display="ver"/>
    <hyperlink ref="M96:M97" location="'Relaç Profis Comissões Discipli'!A1" tooltip="Ver folha" display="ver"/>
    <hyperlink ref="M108:M109" location="'Distribuição Geográfica '!A1" tooltip="Ver folha" display="ver"/>
    <hyperlink ref="M111:M112" location="'Cobertura de Mapas'!A1" tooltip="Ver folha" display="ver"/>
    <hyperlink ref="M12:M13" location="'Estrut. Antiguidades'!A1" tooltip="Ver folha" display="ver"/>
    <hyperlink ref="M69:M70" location="'Higiene Segurança Trab.'!A1" tooltip="Ver folha" display="ver"/>
    <hyperlink ref="M72:M73" location="'Higiene Segurança Trab.'!A1" tooltip="Ver folha" display="ver"/>
    <hyperlink ref="M75:M76" location="'Higiene Segurança Trab.'!A1" tooltip="Ver folha" display="ver"/>
    <hyperlink ref="M84:M85" location="'Formação Prof Niveis Custos'!A1" tooltip="Ver folha" display="ver"/>
    <hyperlink ref="M87:M88" location="'Formação Prof Niveis Custos'!A1" tooltip="Ver folha" display="ver"/>
    <hyperlink ref="M93:M94" location="'Prestações Sociais Acção Social'!A1" tooltip="Ver folha" display="ver"/>
    <hyperlink ref="M99:M100" location="'Relaç Profis Comissões Discipli'!A1" tooltip="Ver folha" display="ver"/>
    <hyperlink ref="M102:M103" location="'Relaç Profis Comissões Discipli'!A1" tooltip="Ver folha" display="ver"/>
    <hyperlink ref="M105:M106" location="'Relaç Profis Comissões Discipli'!A1" tooltip="Ver folha" display="ver"/>
    <hyperlink ref="M54:M55" location="'Encargos com Pessoal'!A1" tooltip="Ver folha" display="ver"/>
  </hyperlinks>
  <pageMargins left="0.75" right="0.75" top="0.68" bottom="0.51" header="0" footer="0"/>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 enableFormatConditionsCalculation="0">
    <tabColor theme="3" tint="-0.499984740745262"/>
    <pageSetUpPr autoPageBreaks="0"/>
  </sheetPr>
  <dimension ref="A1:AB76"/>
  <sheetViews>
    <sheetView showRowColHeaders="0" topLeftCell="A31" zoomScaleNormal="100" workbookViewId="0">
      <selection activeCell="P39" sqref="P39"/>
    </sheetView>
  </sheetViews>
  <sheetFormatPr defaultRowHeight="9" x14ac:dyDescent="0.15"/>
  <cols>
    <col min="1" max="1" width="8.5703125" style="15" customWidth="1"/>
    <col min="2" max="2" width="22.42578125" style="15" customWidth="1"/>
    <col min="3" max="14" width="7.7109375" style="15" customWidth="1"/>
    <col min="15" max="16" width="8.140625" style="220" customWidth="1"/>
    <col min="17" max="20" width="9.140625" style="220"/>
    <col min="21" max="16384" width="9.140625" style="15"/>
  </cols>
  <sheetData>
    <row r="1" spans="1:20" s="236" customFormat="1" ht="17.25" customHeight="1" x14ac:dyDescent="0.2">
      <c r="A1" s="239" t="str">
        <f>IF(Identificação!C17="","",Identificação!C17)</f>
        <v>ESCOLA BÁSICA E SECUNDÁRIA DO PORTO MONIZ</v>
      </c>
      <c r="O1" s="244"/>
      <c r="P1" s="244"/>
      <c r="Q1" s="244"/>
      <c r="R1" s="244"/>
      <c r="S1" s="244"/>
      <c r="T1" s="244"/>
    </row>
    <row r="2" spans="1:20" s="236" customFormat="1" ht="17.25" customHeight="1" thickBot="1" x14ac:dyDescent="0.25">
      <c r="A2" s="235" t="str">
        <f>IF(Validação!E6="Preenchido","","Mensagem: " &amp; Validação!E6 &amp; "! " &amp; Validação!E7)</f>
        <v/>
      </c>
      <c r="B2" s="235"/>
      <c r="C2" s="235"/>
      <c r="D2" s="235"/>
      <c r="E2" s="235"/>
      <c r="F2" s="235"/>
      <c r="G2" s="13"/>
      <c r="H2" s="13"/>
      <c r="I2" s="13"/>
      <c r="J2" s="13"/>
      <c r="K2" s="13"/>
      <c r="M2" s="13"/>
      <c r="O2" s="244"/>
      <c r="P2" s="240"/>
      <c r="Q2" s="245"/>
      <c r="R2" s="244"/>
      <c r="S2" s="244"/>
      <c r="T2" s="244"/>
    </row>
    <row r="3" spans="1:20" ht="87" customHeight="1" x14ac:dyDescent="0.15">
      <c r="A3" s="75" t="s">
        <v>475</v>
      </c>
      <c r="B3" s="364" t="s">
        <v>543</v>
      </c>
      <c r="C3" s="365"/>
      <c r="D3" s="76" t="s">
        <v>526</v>
      </c>
      <c r="E3" s="2" t="s">
        <v>406</v>
      </c>
      <c r="F3" s="76" t="s">
        <v>527</v>
      </c>
      <c r="G3" s="76" t="s">
        <v>10</v>
      </c>
      <c r="H3" s="76" t="s">
        <v>528</v>
      </c>
      <c r="I3" s="76" t="s">
        <v>529</v>
      </c>
      <c r="J3" s="76" t="s">
        <v>416</v>
      </c>
      <c r="K3" s="76" t="s">
        <v>417</v>
      </c>
      <c r="L3" s="76" t="s">
        <v>415</v>
      </c>
      <c r="M3" s="76" t="s">
        <v>33</v>
      </c>
      <c r="N3" s="77" t="s">
        <v>22</v>
      </c>
      <c r="O3" s="254"/>
      <c r="P3" s="254"/>
    </row>
    <row r="4" spans="1:20" ht="13.5" customHeight="1" x14ac:dyDescent="0.15">
      <c r="A4" s="348" t="s">
        <v>24</v>
      </c>
      <c r="B4" s="351" t="s">
        <v>25</v>
      </c>
      <c r="C4" s="118" t="s">
        <v>23</v>
      </c>
      <c r="D4" s="126">
        <f>SUM(D7+D10+D13+D16)</f>
        <v>2</v>
      </c>
      <c r="E4" s="126">
        <f>SUM(E7+E10+E13+E16)</f>
        <v>0</v>
      </c>
      <c r="F4" s="126">
        <f t="shared" ref="F4:M4" si="0">SUM(F7+F10+F13+F16)</f>
        <v>0</v>
      </c>
      <c r="G4" s="126">
        <f t="shared" si="0"/>
        <v>5</v>
      </c>
      <c r="H4" s="126">
        <f t="shared" si="0"/>
        <v>0</v>
      </c>
      <c r="I4" s="126">
        <f>SUM(I7+I10+I13+I16)</f>
        <v>1</v>
      </c>
      <c r="J4" s="126">
        <f>SUM(J7+J10+J13+J16)</f>
        <v>0</v>
      </c>
      <c r="K4" s="126">
        <f t="shared" si="0"/>
        <v>0</v>
      </c>
      <c r="L4" s="126">
        <f t="shared" si="0"/>
        <v>8</v>
      </c>
      <c r="M4" s="126">
        <f t="shared" si="0"/>
        <v>0</v>
      </c>
      <c r="N4" s="119">
        <f t="shared" ref="N4:N12" si="1">SUM(D4:M4)</f>
        <v>16</v>
      </c>
      <c r="O4" s="254"/>
      <c r="P4" s="254"/>
    </row>
    <row r="5" spans="1:20" ht="13.5" customHeight="1" x14ac:dyDescent="0.15">
      <c r="A5" s="349"/>
      <c r="B5" s="352"/>
      <c r="C5" s="120" t="s">
        <v>26</v>
      </c>
      <c r="D5" s="127">
        <f>D8+D11+D14+D17</f>
        <v>1</v>
      </c>
      <c r="E5" s="127">
        <f t="shared" ref="E5:M5" si="2">E8+E11+E14+E17</f>
        <v>0</v>
      </c>
      <c r="F5" s="127">
        <f t="shared" si="2"/>
        <v>7</v>
      </c>
      <c r="G5" s="127">
        <f t="shared" si="2"/>
        <v>17</v>
      </c>
      <c r="H5" s="127">
        <f t="shared" si="2"/>
        <v>0</v>
      </c>
      <c r="I5" s="127">
        <f>I8+I11+I14+I17</f>
        <v>0</v>
      </c>
      <c r="J5" s="127">
        <f t="shared" si="2"/>
        <v>0</v>
      </c>
      <c r="K5" s="127">
        <f t="shared" si="2"/>
        <v>0</v>
      </c>
      <c r="L5" s="127">
        <f t="shared" si="2"/>
        <v>26</v>
      </c>
      <c r="M5" s="127">
        <f t="shared" si="2"/>
        <v>0</v>
      </c>
      <c r="N5" s="121">
        <f t="shared" si="1"/>
        <v>51</v>
      </c>
      <c r="O5" s="254"/>
      <c r="P5" s="254"/>
    </row>
    <row r="6" spans="1:20" ht="13.5" customHeight="1" x14ac:dyDescent="0.15">
      <c r="A6" s="355"/>
      <c r="B6" s="357"/>
      <c r="C6" s="122" t="s">
        <v>27</v>
      </c>
      <c r="D6" s="122">
        <f t="shared" ref="D6:M6" si="3">SUM(D4:D5)</f>
        <v>3</v>
      </c>
      <c r="E6" s="122">
        <f t="shared" si="3"/>
        <v>0</v>
      </c>
      <c r="F6" s="122">
        <f t="shared" si="3"/>
        <v>7</v>
      </c>
      <c r="G6" s="122">
        <f t="shared" si="3"/>
        <v>22</v>
      </c>
      <c r="H6" s="122">
        <f t="shared" si="3"/>
        <v>0</v>
      </c>
      <c r="I6" s="122">
        <f>SUM(I4:I5)</f>
        <v>1</v>
      </c>
      <c r="J6" s="122">
        <f>SUM(J4:J5)</f>
        <v>0</v>
      </c>
      <c r="K6" s="122">
        <f t="shared" si="3"/>
        <v>0</v>
      </c>
      <c r="L6" s="122">
        <f t="shared" si="3"/>
        <v>34</v>
      </c>
      <c r="M6" s="122">
        <f t="shared" si="3"/>
        <v>0</v>
      </c>
      <c r="N6" s="123">
        <f t="shared" si="1"/>
        <v>67</v>
      </c>
      <c r="O6" s="254"/>
      <c r="P6" s="254"/>
    </row>
    <row r="7" spans="1:20" ht="13.5" customHeight="1" x14ac:dyDescent="0.15">
      <c r="A7" s="348" t="s">
        <v>28</v>
      </c>
      <c r="B7" s="351" t="s">
        <v>525</v>
      </c>
      <c r="C7" s="118" t="s">
        <v>23</v>
      </c>
      <c r="D7" s="183">
        <v>0</v>
      </c>
      <c r="E7" s="183">
        <v>0</v>
      </c>
      <c r="F7" s="183">
        <v>0</v>
      </c>
      <c r="G7" s="183">
        <v>0</v>
      </c>
      <c r="H7" s="183">
        <v>0</v>
      </c>
      <c r="I7" s="183">
        <v>0</v>
      </c>
      <c r="J7" s="126">
        <v>0</v>
      </c>
      <c r="K7" s="126">
        <v>0</v>
      </c>
      <c r="L7" s="183">
        <v>0</v>
      </c>
      <c r="M7" s="183">
        <v>0</v>
      </c>
      <c r="N7" s="119">
        <f t="shared" si="1"/>
        <v>0</v>
      </c>
      <c r="O7" s="255">
        <f>IF(OR(D7="",E7="",F7="",G7="",H7="",I7="",J7="",K7="",L7="",M7="",D8="",E8="",F8="",G8="",H8="",I8="",J8="",K8="",L8="",M8=""),1,0)</f>
        <v>0</v>
      </c>
      <c r="P7" s="255">
        <f>SUM(O7+O10+O13+O16)</f>
        <v>0</v>
      </c>
    </row>
    <row r="8" spans="1:20" ht="13.5" customHeight="1" x14ac:dyDescent="0.15">
      <c r="A8" s="349"/>
      <c r="B8" s="352"/>
      <c r="C8" s="120" t="s">
        <v>26</v>
      </c>
      <c r="D8" s="184">
        <v>0</v>
      </c>
      <c r="E8" s="184">
        <v>0</v>
      </c>
      <c r="F8" s="184">
        <v>0</v>
      </c>
      <c r="G8" s="184">
        <v>0</v>
      </c>
      <c r="H8" s="184">
        <v>0</v>
      </c>
      <c r="I8" s="184">
        <v>0</v>
      </c>
      <c r="J8" s="127">
        <v>0</v>
      </c>
      <c r="K8" s="127">
        <v>0</v>
      </c>
      <c r="L8" s="184">
        <v>0</v>
      </c>
      <c r="M8" s="184">
        <v>0</v>
      </c>
      <c r="N8" s="121">
        <f t="shared" si="1"/>
        <v>0</v>
      </c>
      <c r="O8" s="256"/>
      <c r="P8" s="256"/>
    </row>
    <row r="9" spans="1:20" ht="13.5" customHeight="1" x14ac:dyDescent="0.15">
      <c r="A9" s="355"/>
      <c r="B9" s="357"/>
      <c r="C9" s="122" t="s">
        <v>27</v>
      </c>
      <c r="D9" s="122">
        <f t="shared" ref="D9:M9" si="4">SUM(D8,D7)</f>
        <v>0</v>
      </c>
      <c r="E9" s="122">
        <f t="shared" si="4"/>
        <v>0</v>
      </c>
      <c r="F9" s="122">
        <f t="shared" si="4"/>
        <v>0</v>
      </c>
      <c r="G9" s="122">
        <f t="shared" si="4"/>
        <v>0</v>
      </c>
      <c r="H9" s="122">
        <f t="shared" si="4"/>
        <v>0</v>
      </c>
      <c r="I9" s="122">
        <f t="shared" si="4"/>
        <v>0</v>
      </c>
      <c r="J9" s="122">
        <f t="shared" si="4"/>
        <v>0</v>
      </c>
      <c r="K9" s="122">
        <f t="shared" si="4"/>
        <v>0</v>
      </c>
      <c r="L9" s="122">
        <f t="shared" si="4"/>
        <v>0</v>
      </c>
      <c r="M9" s="122">
        <f t="shared" si="4"/>
        <v>0</v>
      </c>
      <c r="N9" s="123">
        <f t="shared" si="1"/>
        <v>0</v>
      </c>
      <c r="O9" s="256"/>
      <c r="P9" s="256"/>
    </row>
    <row r="10" spans="1:20" ht="13.5" customHeight="1" x14ac:dyDescent="0.15">
      <c r="A10" s="348" t="s">
        <v>30</v>
      </c>
      <c r="B10" s="351" t="s">
        <v>345</v>
      </c>
      <c r="C10" s="118" t="s">
        <v>23</v>
      </c>
      <c r="D10" s="183">
        <v>2</v>
      </c>
      <c r="E10" s="183">
        <v>0</v>
      </c>
      <c r="F10" s="183">
        <v>0</v>
      </c>
      <c r="G10" s="183">
        <v>5</v>
      </c>
      <c r="H10" s="183">
        <v>0</v>
      </c>
      <c r="I10" s="183">
        <v>1</v>
      </c>
      <c r="J10" s="126">
        <v>0</v>
      </c>
      <c r="K10" s="126">
        <v>0</v>
      </c>
      <c r="L10" s="183">
        <v>6</v>
      </c>
      <c r="M10" s="183">
        <v>0</v>
      </c>
      <c r="N10" s="119">
        <f t="shared" si="1"/>
        <v>14</v>
      </c>
      <c r="O10" s="255">
        <f>IF(OR(D10="",E10="",F10="",G10="",H10="",I10="",J10="",K10="",L10="",M10="",D11="",E11="",F11="",G11="",H11="",I11="",J11="",K11="",L11="",M11=""),1,0)</f>
        <v>0</v>
      </c>
      <c r="P10" s="256"/>
    </row>
    <row r="11" spans="1:20" ht="13.5" customHeight="1" x14ac:dyDescent="0.15">
      <c r="A11" s="349"/>
      <c r="B11" s="352"/>
      <c r="C11" s="120" t="s">
        <v>26</v>
      </c>
      <c r="D11" s="184">
        <v>1</v>
      </c>
      <c r="E11" s="184">
        <v>0</v>
      </c>
      <c r="F11" s="184">
        <v>7</v>
      </c>
      <c r="G11" s="184">
        <v>17</v>
      </c>
      <c r="H11" s="184">
        <v>0</v>
      </c>
      <c r="I11" s="184">
        <v>0</v>
      </c>
      <c r="J11" s="127">
        <v>0</v>
      </c>
      <c r="K11" s="127">
        <v>0</v>
      </c>
      <c r="L11" s="184">
        <v>17</v>
      </c>
      <c r="M11" s="184">
        <v>0</v>
      </c>
      <c r="N11" s="121">
        <f t="shared" si="1"/>
        <v>42</v>
      </c>
      <c r="O11" s="256"/>
      <c r="P11" s="256"/>
    </row>
    <row r="12" spans="1:20" ht="13.5" customHeight="1" x14ac:dyDescent="0.15">
      <c r="A12" s="355"/>
      <c r="B12" s="357"/>
      <c r="C12" s="122" t="s">
        <v>27</v>
      </c>
      <c r="D12" s="122">
        <f t="shared" ref="D12:M12" si="5">SUM(D11,D10)</f>
        <v>3</v>
      </c>
      <c r="E12" s="122">
        <f t="shared" si="5"/>
        <v>0</v>
      </c>
      <c r="F12" s="122">
        <f t="shared" si="5"/>
        <v>7</v>
      </c>
      <c r="G12" s="122">
        <f t="shared" si="5"/>
        <v>22</v>
      </c>
      <c r="H12" s="122">
        <f>SUM(H11,H10)</f>
        <v>0</v>
      </c>
      <c r="I12" s="122">
        <f t="shared" si="5"/>
        <v>1</v>
      </c>
      <c r="J12" s="122">
        <f t="shared" si="5"/>
        <v>0</v>
      </c>
      <c r="K12" s="122">
        <f t="shared" si="5"/>
        <v>0</v>
      </c>
      <c r="L12" s="122">
        <f t="shared" si="5"/>
        <v>23</v>
      </c>
      <c r="M12" s="122">
        <f t="shared" si="5"/>
        <v>0</v>
      </c>
      <c r="N12" s="123">
        <f t="shared" si="1"/>
        <v>56</v>
      </c>
      <c r="O12" s="256"/>
      <c r="P12" s="256"/>
    </row>
    <row r="13" spans="1:20" ht="13.5" customHeight="1" x14ac:dyDescent="0.15">
      <c r="A13" s="348" t="s">
        <v>31</v>
      </c>
      <c r="B13" s="351" t="s">
        <v>549</v>
      </c>
      <c r="C13" s="118" t="s">
        <v>23</v>
      </c>
      <c r="D13" s="183">
        <v>0</v>
      </c>
      <c r="E13" s="183">
        <v>0</v>
      </c>
      <c r="F13" s="183">
        <v>0</v>
      </c>
      <c r="G13" s="183">
        <v>0</v>
      </c>
      <c r="H13" s="183">
        <v>0</v>
      </c>
      <c r="I13" s="183">
        <v>0</v>
      </c>
      <c r="J13" s="126">
        <v>0</v>
      </c>
      <c r="K13" s="126">
        <v>0</v>
      </c>
      <c r="L13" s="183">
        <v>2</v>
      </c>
      <c r="M13" s="183">
        <v>0</v>
      </c>
      <c r="N13" s="119">
        <f t="shared" ref="N13:N18" si="6">SUM(D13:M13)</f>
        <v>2</v>
      </c>
      <c r="O13" s="255">
        <f>IF(OR(D13="",E13="",F13="",G13="",H13="",I13="",J13="",K13="",L13="",M13="",D14="",E14="",F14="",G14="",H14="",I14="",J14="",K14="",L14="",M14=""),1,0)</f>
        <v>0</v>
      </c>
      <c r="P13" s="256"/>
    </row>
    <row r="14" spans="1:20" ht="13.5" customHeight="1" x14ac:dyDescent="0.15">
      <c r="A14" s="349"/>
      <c r="B14" s="352"/>
      <c r="C14" s="120" t="s">
        <v>26</v>
      </c>
      <c r="D14" s="184">
        <v>0</v>
      </c>
      <c r="E14" s="184">
        <v>0</v>
      </c>
      <c r="F14" s="184">
        <v>0</v>
      </c>
      <c r="G14" s="184">
        <v>0</v>
      </c>
      <c r="H14" s="184">
        <v>0</v>
      </c>
      <c r="I14" s="184">
        <v>0</v>
      </c>
      <c r="J14" s="127">
        <v>0</v>
      </c>
      <c r="K14" s="127">
        <v>0</v>
      </c>
      <c r="L14" s="184">
        <v>9</v>
      </c>
      <c r="M14" s="184">
        <v>0</v>
      </c>
      <c r="N14" s="121">
        <f t="shared" si="6"/>
        <v>9</v>
      </c>
      <c r="O14" s="256"/>
      <c r="P14" s="256"/>
    </row>
    <row r="15" spans="1:20" ht="13.5" customHeight="1" x14ac:dyDescent="0.15">
      <c r="A15" s="355"/>
      <c r="B15" s="357"/>
      <c r="C15" s="122" t="s">
        <v>27</v>
      </c>
      <c r="D15" s="122">
        <f t="shared" ref="D15:M15" si="7">SUM(D14,D13)</f>
        <v>0</v>
      </c>
      <c r="E15" s="122">
        <f t="shared" si="7"/>
        <v>0</v>
      </c>
      <c r="F15" s="122">
        <f t="shared" si="7"/>
        <v>0</v>
      </c>
      <c r="G15" s="122">
        <f t="shared" si="7"/>
        <v>0</v>
      </c>
      <c r="H15" s="122">
        <f t="shared" si="7"/>
        <v>0</v>
      </c>
      <c r="I15" s="122">
        <f t="shared" si="7"/>
        <v>0</v>
      </c>
      <c r="J15" s="122">
        <f t="shared" si="7"/>
        <v>0</v>
      </c>
      <c r="K15" s="122">
        <f t="shared" si="7"/>
        <v>0</v>
      </c>
      <c r="L15" s="122">
        <f t="shared" si="7"/>
        <v>11</v>
      </c>
      <c r="M15" s="122">
        <f t="shared" si="7"/>
        <v>0</v>
      </c>
      <c r="N15" s="123">
        <f t="shared" si="6"/>
        <v>11</v>
      </c>
      <c r="O15" s="256"/>
      <c r="P15" s="256"/>
    </row>
    <row r="16" spans="1:20" ht="13.5" customHeight="1" x14ac:dyDescent="0.15">
      <c r="A16" s="348" t="s">
        <v>32</v>
      </c>
      <c r="B16" s="351" t="s">
        <v>563</v>
      </c>
      <c r="C16" s="118" t="s">
        <v>23</v>
      </c>
      <c r="D16" s="183">
        <v>0</v>
      </c>
      <c r="E16" s="183">
        <v>0</v>
      </c>
      <c r="F16" s="183">
        <v>0</v>
      </c>
      <c r="G16" s="183">
        <v>0</v>
      </c>
      <c r="H16" s="183">
        <v>0</v>
      </c>
      <c r="I16" s="183">
        <v>0</v>
      </c>
      <c r="J16" s="126">
        <v>0</v>
      </c>
      <c r="K16" s="126">
        <v>0</v>
      </c>
      <c r="L16" s="183">
        <v>0</v>
      </c>
      <c r="M16" s="183">
        <v>0</v>
      </c>
      <c r="N16" s="119">
        <f t="shared" si="6"/>
        <v>0</v>
      </c>
      <c r="O16" s="255">
        <f>IF(OR(D16="",E16="",F16="",G16="",H16="",I16="",J16="",K16="",L16="",M16="",D17="",E17="",F17="",G17="",H17="",I17="",J17="",K17="",L17="",M17=""),1,0)</f>
        <v>0</v>
      </c>
      <c r="P16" s="256"/>
    </row>
    <row r="17" spans="1:16" ht="13.5" customHeight="1" x14ac:dyDescent="0.15">
      <c r="A17" s="349"/>
      <c r="B17" s="352"/>
      <c r="C17" s="120" t="s">
        <v>26</v>
      </c>
      <c r="D17" s="184">
        <v>0</v>
      </c>
      <c r="E17" s="184">
        <v>0</v>
      </c>
      <c r="F17" s="184">
        <v>0</v>
      </c>
      <c r="G17" s="184">
        <v>0</v>
      </c>
      <c r="H17" s="184">
        <v>0</v>
      </c>
      <c r="I17" s="184">
        <v>0</v>
      </c>
      <c r="J17" s="127">
        <v>0</v>
      </c>
      <c r="K17" s="127">
        <v>0</v>
      </c>
      <c r="L17" s="184">
        <v>0</v>
      </c>
      <c r="M17" s="184">
        <v>0</v>
      </c>
      <c r="N17" s="121">
        <f t="shared" si="6"/>
        <v>0</v>
      </c>
      <c r="O17" s="256"/>
      <c r="P17" s="256"/>
    </row>
    <row r="18" spans="1:16" ht="13.5" customHeight="1" x14ac:dyDescent="0.15">
      <c r="A18" s="355"/>
      <c r="B18" s="357"/>
      <c r="C18" s="122" t="s">
        <v>27</v>
      </c>
      <c r="D18" s="122">
        <f t="shared" ref="D18:M18" si="8">SUM(D17,D16)</f>
        <v>0</v>
      </c>
      <c r="E18" s="122">
        <f t="shared" si="8"/>
        <v>0</v>
      </c>
      <c r="F18" s="122">
        <f t="shared" si="8"/>
        <v>0</v>
      </c>
      <c r="G18" s="122">
        <f>SUM(G17,G16)</f>
        <v>0</v>
      </c>
      <c r="H18" s="122">
        <f t="shared" si="8"/>
        <v>0</v>
      </c>
      <c r="I18" s="122">
        <f t="shared" si="8"/>
        <v>0</v>
      </c>
      <c r="J18" s="122">
        <f t="shared" si="8"/>
        <v>0</v>
      </c>
      <c r="K18" s="122">
        <f t="shared" si="8"/>
        <v>0</v>
      </c>
      <c r="L18" s="122">
        <f t="shared" si="8"/>
        <v>0</v>
      </c>
      <c r="M18" s="122">
        <f t="shared" si="8"/>
        <v>0</v>
      </c>
      <c r="N18" s="123">
        <f t="shared" si="6"/>
        <v>0</v>
      </c>
      <c r="O18" s="256"/>
      <c r="P18" s="254"/>
    </row>
    <row r="19" spans="1:16" ht="22.5" customHeight="1" thickBot="1" x14ac:dyDescent="0.2">
      <c r="A19" s="174" t="s">
        <v>374</v>
      </c>
      <c r="B19" s="369" t="s">
        <v>22</v>
      </c>
      <c r="C19" s="370"/>
      <c r="D19" s="7">
        <f t="shared" ref="D19:M19" si="9">SUM(D18,D15,D12,D9)</f>
        <v>3</v>
      </c>
      <c r="E19" s="7">
        <f t="shared" si="9"/>
        <v>0</v>
      </c>
      <c r="F19" s="7">
        <f t="shared" si="9"/>
        <v>7</v>
      </c>
      <c r="G19" s="7">
        <f t="shared" si="9"/>
        <v>22</v>
      </c>
      <c r="H19" s="7">
        <f t="shared" si="9"/>
        <v>0</v>
      </c>
      <c r="I19" s="7">
        <f t="shared" si="9"/>
        <v>1</v>
      </c>
      <c r="J19" s="7">
        <f t="shared" si="9"/>
        <v>0</v>
      </c>
      <c r="K19" s="7">
        <f t="shared" si="9"/>
        <v>0</v>
      </c>
      <c r="L19" s="7">
        <f t="shared" si="9"/>
        <v>34</v>
      </c>
      <c r="M19" s="7">
        <f t="shared" si="9"/>
        <v>0</v>
      </c>
      <c r="N19" s="8">
        <f>SUM(N18,N15,N12,N9)</f>
        <v>67</v>
      </c>
      <c r="O19" s="256"/>
      <c r="P19" s="256"/>
    </row>
    <row r="20" spans="1:16" s="220" customFormat="1" ht="6.75" customHeight="1" x14ac:dyDescent="0.15">
      <c r="D20" s="255"/>
      <c r="E20" s="255"/>
      <c r="F20" s="255"/>
      <c r="G20" s="255"/>
      <c r="H20" s="255"/>
      <c r="I20" s="255"/>
      <c r="J20" s="255"/>
      <c r="K20" s="255"/>
      <c r="L20" s="255"/>
      <c r="M20" s="255"/>
      <c r="N20" s="254"/>
      <c r="O20" s="246"/>
    </row>
    <row r="21" spans="1:16" ht="13.5" customHeight="1" thickBot="1" x14ac:dyDescent="0.2">
      <c r="A21" s="62" t="s">
        <v>20</v>
      </c>
      <c r="B21" s="62"/>
      <c r="C21" s="134"/>
      <c r="D21" s="134"/>
      <c r="E21" s="134"/>
      <c r="F21" s="134"/>
      <c r="G21" s="134"/>
      <c r="H21" s="134"/>
      <c r="I21" s="134"/>
      <c r="J21" s="134"/>
      <c r="K21" s="134"/>
      <c r="L21" s="134"/>
      <c r="M21" s="63"/>
      <c r="N21" s="67"/>
      <c r="P21" s="221"/>
    </row>
    <row r="22" spans="1:16" ht="13.5" customHeight="1" thickBot="1" x14ac:dyDescent="0.2">
      <c r="A22" s="366"/>
      <c r="B22" s="367"/>
      <c r="C22" s="367"/>
      <c r="D22" s="367"/>
      <c r="E22" s="367"/>
      <c r="F22" s="367"/>
      <c r="G22" s="367"/>
      <c r="H22" s="367"/>
      <c r="I22" s="367"/>
      <c r="J22" s="367"/>
      <c r="K22" s="367"/>
      <c r="L22" s="367"/>
      <c r="M22" s="367"/>
      <c r="N22" s="368"/>
      <c r="O22" s="255" t="str">
        <f>IF(AND(M19&lt;&gt;0,A22=""),"ERRO","OK")</f>
        <v>OK</v>
      </c>
      <c r="P22" s="221"/>
    </row>
    <row r="23" spans="1:16" ht="13.5" customHeight="1" x14ac:dyDescent="0.15"/>
    <row r="24" spans="1:16" ht="13.5" customHeight="1" thickBot="1" x14ac:dyDescent="0.2">
      <c r="A24" s="62" t="s">
        <v>609</v>
      </c>
      <c r="B24" s="62"/>
      <c r="C24" s="134"/>
      <c r="D24" s="134"/>
      <c r="E24" s="134"/>
      <c r="F24" s="134"/>
      <c r="G24" s="134"/>
      <c r="H24" s="134"/>
      <c r="I24" s="134"/>
      <c r="J24" s="134"/>
      <c r="K24" s="134"/>
      <c r="L24" s="134"/>
      <c r="M24" s="63"/>
      <c r="N24" s="67"/>
      <c r="P24" s="221"/>
    </row>
    <row r="25" spans="1:16" ht="13.5" customHeight="1" thickBot="1" x14ac:dyDescent="0.2">
      <c r="A25" s="366"/>
      <c r="B25" s="367"/>
      <c r="C25" s="367"/>
      <c r="D25" s="367"/>
      <c r="E25" s="367"/>
      <c r="F25" s="367"/>
      <c r="G25" s="367"/>
      <c r="H25" s="367"/>
      <c r="I25" s="367"/>
      <c r="J25" s="367"/>
      <c r="K25" s="367"/>
      <c r="L25" s="367"/>
      <c r="M25" s="367"/>
      <c r="N25" s="368"/>
      <c r="O25" s="255" t="str">
        <f>IF(AND(N18&gt;0,OR(A25="",A25=0)),"ERRO","OK")</f>
        <v>OK</v>
      </c>
      <c r="P25" s="221"/>
    </row>
    <row r="26" spans="1:16" s="220" customFormat="1" ht="18.75" customHeight="1" thickBot="1" x14ac:dyDescent="0.2">
      <c r="D26" s="255"/>
      <c r="E26" s="255"/>
      <c r="F26" s="255"/>
      <c r="G26" s="255"/>
      <c r="H26" s="255"/>
      <c r="I26" s="255"/>
      <c r="J26" s="255"/>
      <c r="K26" s="255"/>
      <c r="L26" s="255"/>
      <c r="M26" s="255"/>
      <c r="N26" s="254"/>
      <c r="O26" s="246"/>
    </row>
    <row r="27" spans="1:16" ht="13.5" customHeight="1" x14ac:dyDescent="0.15">
      <c r="A27" s="354" t="s">
        <v>606</v>
      </c>
      <c r="B27" s="356" t="s">
        <v>667</v>
      </c>
      <c r="C27" s="222" t="s">
        <v>23</v>
      </c>
      <c r="D27" s="223">
        <f>SUM(D30+D33+D36+D39)</f>
        <v>2</v>
      </c>
      <c r="E27" s="223">
        <f>SUM(E30+E33+E36+E39)</f>
        <v>0</v>
      </c>
      <c r="F27" s="223">
        <f t="shared" ref="F27:H27" si="10">SUM(F30+F33+F36+F39)</f>
        <v>0</v>
      </c>
      <c r="G27" s="223">
        <f t="shared" si="10"/>
        <v>5</v>
      </c>
      <c r="H27" s="223">
        <f t="shared" si="10"/>
        <v>0</v>
      </c>
      <c r="I27" s="223">
        <f>SUM(I30+I33+I36+I39)</f>
        <v>1</v>
      </c>
      <c r="J27" s="223">
        <f>SUM(J30+J33+J36+J39)</f>
        <v>0</v>
      </c>
      <c r="K27" s="223">
        <f t="shared" ref="K27:M27" si="11">SUM(K30+K33+K36+K39)</f>
        <v>0</v>
      </c>
      <c r="L27" s="223">
        <f t="shared" si="11"/>
        <v>7</v>
      </c>
      <c r="M27" s="223">
        <f t="shared" si="11"/>
        <v>0</v>
      </c>
      <c r="N27" s="224">
        <f t="shared" ref="N27:N28" si="12">SUM(D27:M27)</f>
        <v>15</v>
      </c>
      <c r="O27" s="254"/>
      <c r="P27" s="254"/>
    </row>
    <row r="28" spans="1:16" ht="13.5" customHeight="1" x14ac:dyDescent="0.15">
      <c r="A28" s="349"/>
      <c r="B28" s="352"/>
      <c r="C28" s="120" t="s">
        <v>26</v>
      </c>
      <c r="D28" s="127">
        <f>D31+D34+D37+D40</f>
        <v>1</v>
      </c>
      <c r="E28" s="127">
        <f t="shared" ref="E28:H28" si="13">E31+E34+E37+E40</f>
        <v>0</v>
      </c>
      <c r="F28" s="127">
        <f t="shared" si="13"/>
        <v>7</v>
      </c>
      <c r="G28" s="127">
        <f t="shared" si="13"/>
        <v>17</v>
      </c>
      <c r="H28" s="127">
        <f t="shared" si="13"/>
        <v>0</v>
      </c>
      <c r="I28" s="127">
        <f>I31+I34+I37+I40</f>
        <v>0</v>
      </c>
      <c r="J28" s="127">
        <f t="shared" ref="J28:M28" si="14">J31+J34+J37+J40</f>
        <v>0</v>
      </c>
      <c r="K28" s="127">
        <f t="shared" si="14"/>
        <v>0</v>
      </c>
      <c r="L28" s="127">
        <f t="shared" si="14"/>
        <v>25</v>
      </c>
      <c r="M28" s="127">
        <f t="shared" si="14"/>
        <v>0</v>
      </c>
      <c r="N28" s="121">
        <f t="shared" si="12"/>
        <v>50</v>
      </c>
      <c r="O28" s="254"/>
      <c r="P28" s="254"/>
    </row>
    <row r="29" spans="1:16" ht="13.5" customHeight="1" x14ac:dyDescent="0.15">
      <c r="A29" s="355"/>
      <c r="B29" s="357"/>
      <c r="C29" s="122" t="s">
        <v>27</v>
      </c>
      <c r="D29" s="122">
        <f>SUM(D27:D28)</f>
        <v>3</v>
      </c>
      <c r="E29" s="122">
        <f>SUM(E27:E28)</f>
        <v>0</v>
      </c>
      <c r="F29" s="122">
        <f t="shared" ref="F29:H29" si="15">SUM(F27:F28)</f>
        <v>7</v>
      </c>
      <c r="G29" s="122">
        <f t="shared" si="15"/>
        <v>22</v>
      </c>
      <c r="H29" s="122">
        <f t="shared" si="15"/>
        <v>0</v>
      </c>
      <c r="I29" s="122">
        <f>SUM(I27:I28)</f>
        <v>1</v>
      </c>
      <c r="J29" s="122">
        <f>SUM(J27:J28)</f>
        <v>0</v>
      </c>
      <c r="K29" s="122">
        <f t="shared" ref="K29:M29" si="16">SUM(K27:K28)</f>
        <v>0</v>
      </c>
      <c r="L29" s="122">
        <f t="shared" si="16"/>
        <v>32</v>
      </c>
      <c r="M29" s="122">
        <f t="shared" si="16"/>
        <v>0</v>
      </c>
      <c r="N29" s="123">
        <f>SUM(D29:M29)</f>
        <v>65</v>
      </c>
      <c r="O29" s="254"/>
      <c r="P29" s="254"/>
    </row>
    <row r="30" spans="1:16" ht="13.5" customHeight="1" x14ac:dyDescent="0.15">
      <c r="A30" s="348" t="s">
        <v>663</v>
      </c>
      <c r="B30" s="351" t="s">
        <v>668</v>
      </c>
      <c r="C30" s="118" t="s">
        <v>23</v>
      </c>
      <c r="D30" s="183">
        <v>0</v>
      </c>
      <c r="E30" s="183">
        <v>0</v>
      </c>
      <c r="F30" s="183">
        <v>0</v>
      </c>
      <c r="G30" s="183">
        <v>0</v>
      </c>
      <c r="H30" s="183">
        <v>0</v>
      </c>
      <c r="I30" s="183">
        <v>0</v>
      </c>
      <c r="J30" s="126">
        <v>0</v>
      </c>
      <c r="K30" s="126">
        <v>0</v>
      </c>
      <c r="L30" s="183">
        <v>0</v>
      </c>
      <c r="M30" s="183">
        <v>0</v>
      </c>
      <c r="N30" s="119">
        <f t="shared" ref="N30:N35" si="17">SUM(D30:M30)</f>
        <v>0</v>
      </c>
      <c r="O30" s="255">
        <f>IF(OR(D30="",E30="",F30="",G30="",H30="",I30="",J30="",K30="",L30="",M30="",D31="",E31="",F31="",G31="",H31="",I31="",J31="",K31="",L31="",M31=""),1,0)</f>
        <v>0</v>
      </c>
      <c r="P30" s="255">
        <f>SUM(O30+O33+O36+O39)</f>
        <v>0</v>
      </c>
    </row>
    <row r="31" spans="1:16" ht="13.5" customHeight="1" x14ac:dyDescent="0.15">
      <c r="A31" s="349"/>
      <c r="B31" s="352"/>
      <c r="C31" s="120" t="s">
        <v>26</v>
      </c>
      <c r="D31" s="184">
        <v>0</v>
      </c>
      <c r="E31" s="184">
        <v>0</v>
      </c>
      <c r="F31" s="184">
        <v>0</v>
      </c>
      <c r="G31" s="184">
        <v>0</v>
      </c>
      <c r="H31" s="184">
        <v>0</v>
      </c>
      <c r="I31" s="184">
        <v>0</v>
      </c>
      <c r="J31" s="127">
        <v>0</v>
      </c>
      <c r="K31" s="127">
        <v>0</v>
      </c>
      <c r="L31" s="184">
        <v>0</v>
      </c>
      <c r="M31" s="184">
        <v>0</v>
      </c>
      <c r="N31" s="121">
        <f t="shared" si="17"/>
        <v>0</v>
      </c>
      <c r="O31" s="256"/>
      <c r="P31" s="256"/>
    </row>
    <row r="32" spans="1:16" ht="13.5" customHeight="1" x14ac:dyDescent="0.15">
      <c r="A32" s="355"/>
      <c r="B32" s="357"/>
      <c r="C32" s="122" t="s">
        <v>27</v>
      </c>
      <c r="D32" s="122">
        <f t="shared" ref="D32:M32" si="18">SUM(D31,D30)</f>
        <v>0</v>
      </c>
      <c r="E32" s="122">
        <f t="shared" si="18"/>
        <v>0</v>
      </c>
      <c r="F32" s="122">
        <f t="shared" si="18"/>
        <v>0</v>
      </c>
      <c r="G32" s="122">
        <f t="shared" si="18"/>
        <v>0</v>
      </c>
      <c r="H32" s="122">
        <f t="shared" si="18"/>
        <v>0</v>
      </c>
      <c r="I32" s="122">
        <f t="shared" si="18"/>
        <v>0</v>
      </c>
      <c r="J32" s="122">
        <f t="shared" si="18"/>
        <v>0</v>
      </c>
      <c r="K32" s="122">
        <f t="shared" si="18"/>
        <v>0</v>
      </c>
      <c r="L32" s="122">
        <f t="shared" si="18"/>
        <v>0</v>
      </c>
      <c r="M32" s="122">
        <f t="shared" si="18"/>
        <v>0</v>
      </c>
      <c r="N32" s="123">
        <f t="shared" si="17"/>
        <v>0</v>
      </c>
      <c r="O32" s="256"/>
      <c r="P32" s="256"/>
    </row>
    <row r="33" spans="1:16" ht="13.5" customHeight="1" x14ac:dyDescent="0.15">
      <c r="A33" s="348" t="s">
        <v>664</v>
      </c>
      <c r="B33" s="351" t="s">
        <v>669</v>
      </c>
      <c r="C33" s="118" t="s">
        <v>23</v>
      </c>
      <c r="D33" s="183">
        <v>2</v>
      </c>
      <c r="E33" s="183">
        <v>0</v>
      </c>
      <c r="F33" s="183">
        <v>0</v>
      </c>
      <c r="G33" s="183">
        <v>5</v>
      </c>
      <c r="H33" s="183">
        <v>0</v>
      </c>
      <c r="I33" s="183">
        <v>1</v>
      </c>
      <c r="J33" s="126">
        <v>0</v>
      </c>
      <c r="K33" s="126">
        <v>0</v>
      </c>
      <c r="L33" s="183">
        <v>5</v>
      </c>
      <c r="M33" s="183">
        <v>0</v>
      </c>
      <c r="N33" s="119">
        <f t="shared" si="17"/>
        <v>13</v>
      </c>
      <c r="O33" s="255">
        <f>IF(OR(D33="",E33="",F33="",G33="",H33="",I33="",J33="",K33="",L33="",M33="",D34="",E34="",F34="",G34="",H34="",I34="",J34="",K34="",L34="",M34=""),1,0)</f>
        <v>0</v>
      </c>
      <c r="P33" s="256"/>
    </row>
    <row r="34" spans="1:16" ht="13.5" customHeight="1" x14ac:dyDescent="0.15">
      <c r="A34" s="349"/>
      <c r="B34" s="352"/>
      <c r="C34" s="120" t="s">
        <v>26</v>
      </c>
      <c r="D34" s="184">
        <v>1</v>
      </c>
      <c r="E34" s="184">
        <v>0</v>
      </c>
      <c r="F34" s="184">
        <v>7</v>
      </c>
      <c r="G34" s="184">
        <v>17</v>
      </c>
      <c r="H34" s="184">
        <v>0</v>
      </c>
      <c r="I34" s="184">
        <v>0</v>
      </c>
      <c r="J34" s="127">
        <v>0</v>
      </c>
      <c r="K34" s="127">
        <v>0</v>
      </c>
      <c r="L34" s="184">
        <v>12</v>
      </c>
      <c r="M34" s="184">
        <v>0</v>
      </c>
      <c r="N34" s="121">
        <f t="shared" si="17"/>
        <v>37</v>
      </c>
      <c r="O34" s="256"/>
      <c r="P34" s="256"/>
    </row>
    <row r="35" spans="1:16" ht="13.5" customHeight="1" x14ac:dyDescent="0.15">
      <c r="A35" s="355"/>
      <c r="B35" s="357"/>
      <c r="C35" s="122" t="s">
        <v>27</v>
      </c>
      <c r="D35" s="122">
        <f t="shared" ref="D35:G35" si="19">SUM(D34,D33)</f>
        <v>3</v>
      </c>
      <c r="E35" s="122">
        <f t="shared" si="19"/>
        <v>0</v>
      </c>
      <c r="F35" s="122">
        <f t="shared" si="19"/>
        <v>7</v>
      </c>
      <c r="G35" s="122">
        <f t="shared" si="19"/>
        <v>22</v>
      </c>
      <c r="H35" s="122">
        <f>SUM(H34,H33)</f>
        <v>0</v>
      </c>
      <c r="I35" s="122">
        <f t="shared" ref="I35:M35" si="20">SUM(I34,I33)</f>
        <v>1</v>
      </c>
      <c r="J35" s="122">
        <f t="shared" si="20"/>
        <v>0</v>
      </c>
      <c r="K35" s="122">
        <f t="shared" si="20"/>
        <v>0</v>
      </c>
      <c r="L35" s="122">
        <f t="shared" si="20"/>
        <v>17</v>
      </c>
      <c r="M35" s="122">
        <f t="shared" si="20"/>
        <v>0</v>
      </c>
      <c r="N35" s="123">
        <f t="shared" si="17"/>
        <v>50</v>
      </c>
      <c r="O35" s="256"/>
      <c r="P35" s="256"/>
    </row>
    <row r="36" spans="1:16" ht="13.5" customHeight="1" x14ac:dyDescent="0.15">
      <c r="A36" s="348" t="s">
        <v>665</v>
      </c>
      <c r="B36" s="351" t="s">
        <v>670</v>
      </c>
      <c r="C36" s="118" t="s">
        <v>23</v>
      </c>
      <c r="D36" s="183">
        <v>0</v>
      </c>
      <c r="E36" s="183">
        <v>0</v>
      </c>
      <c r="F36" s="183">
        <v>0</v>
      </c>
      <c r="G36" s="183">
        <v>0</v>
      </c>
      <c r="H36" s="183">
        <v>0</v>
      </c>
      <c r="I36" s="183">
        <v>0</v>
      </c>
      <c r="J36" s="126">
        <v>0</v>
      </c>
      <c r="K36" s="126">
        <v>0</v>
      </c>
      <c r="L36" s="183">
        <v>2</v>
      </c>
      <c r="M36" s="183">
        <v>0</v>
      </c>
      <c r="N36" s="119">
        <f t="shared" ref="N36:N41" si="21">SUM(D36:M36)</f>
        <v>2</v>
      </c>
      <c r="O36" s="255">
        <f>IF(OR(D36="",E36="",F36="",G36="",H36="",I36="",J36="",K36="",L36="",M36="",D37="",E37="",F37="",G37="",H37="",I37="",J37="",K37="",L37="",M37=""),1,0)</f>
        <v>0</v>
      </c>
      <c r="P36" s="256"/>
    </row>
    <row r="37" spans="1:16" ht="13.5" customHeight="1" x14ac:dyDescent="0.15">
      <c r="A37" s="349"/>
      <c r="B37" s="352"/>
      <c r="C37" s="120" t="s">
        <v>26</v>
      </c>
      <c r="D37" s="184">
        <v>0</v>
      </c>
      <c r="E37" s="184">
        <v>0</v>
      </c>
      <c r="F37" s="184">
        <v>0</v>
      </c>
      <c r="G37" s="184">
        <v>0</v>
      </c>
      <c r="H37" s="184">
        <v>0</v>
      </c>
      <c r="I37" s="184">
        <v>0</v>
      </c>
      <c r="J37" s="127">
        <v>0</v>
      </c>
      <c r="K37" s="127">
        <v>0</v>
      </c>
      <c r="L37" s="184">
        <v>13</v>
      </c>
      <c r="M37" s="184">
        <v>0</v>
      </c>
      <c r="N37" s="121">
        <f t="shared" si="21"/>
        <v>13</v>
      </c>
      <c r="O37" s="256"/>
      <c r="P37" s="256"/>
    </row>
    <row r="38" spans="1:16" ht="13.5" customHeight="1" x14ac:dyDescent="0.15">
      <c r="A38" s="355"/>
      <c r="B38" s="357"/>
      <c r="C38" s="122" t="s">
        <v>27</v>
      </c>
      <c r="D38" s="122">
        <f t="shared" ref="D38:M38" si="22">SUM(D37,D36)</f>
        <v>0</v>
      </c>
      <c r="E38" s="122">
        <f t="shared" si="22"/>
        <v>0</v>
      </c>
      <c r="F38" s="122">
        <f t="shared" si="22"/>
        <v>0</v>
      </c>
      <c r="G38" s="122">
        <f t="shared" si="22"/>
        <v>0</v>
      </c>
      <c r="H38" s="122">
        <f t="shared" si="22"/>
        <v>0</v>
      </c>
      <c r="I38" s="122">
        <f t="shared" si="22"/>
        <v>0</v>
      </c>
      <c r="J38" s="122">
        <f t="shared" si="22"/>
        <v>0</v>
      </c>
      <c r="K38" s="122">
        <f t="shared" si="22"/>
        <v>0</v>
      </c>
      <c r="L38" s="122">
        <f t="shared" si="22"/>
        <v>15</v>
      </c>
      <c r="M38" s="122">
        <f t="shared" si="22"/>
        <v>0</v>
      </c>
      <c r="N38" s="123">
        <f t="shared" si="21"/>
        <v>15</v>
      </c>
      <c r="O38" s="256"/>
      <c r="P38" s="256"/>
    </row>
    <row r="39" spans="1:16" ht="13.5" customHeight="1" x14ac:dyDescent="0.15">
      <c r="A39" s="348" t="s">
        <v>666</v>
      </c>
      <c r="B39" s="351" t="s">
        <v>671</v>
      </c>
      <c r="C39" s="118" t="s">
        <v>23</v>
      </c>
      <c r="D39" s="183">
        <v>0</v>
      </c>
      <c r="E39" s="183">
        <v>0</v>
      </c>
      <c r="F39" s="183">
        <v>0</v>
      </c>
      <c r="G39" s="183">
        <v>0</v>
      </c>
      <c r="H39" s="183">
        <v>0</v>
      </c>
      <c r="I39" s="183">
        <v>0</v>
      </c>
      <c r="J39" s="126">
        <v>0</v>
      </c>
      <c r="K39" s="126">
        <v>0</v>
      </c>
      <c r="L39" s="183">
        <v>0</v>
      </c>
      <c r="M39" s="183">
        <v>0</v>
      </c>
      <c r="N39" s="119">
        <f t="shared" si="21"/>
        <v>0</v>
      </c>
      <c r="O39" s="255">
        <f>IF(OR(D39="",E39="",F39="",G39="",H39="",I39="",J39="",K39="",L39="",M39="",D40="",E40="",F40="",G40="",H40="",I40="",J40="",K40="",L40="",M40=""),1,0)</f>
        <v>0</v>
      </c>
      <c r="P39" s="256"/>
    </row>
    <row r="40" spans="1:16" ht="13.5" customHeight="1" x14ac:dyDescent="0.15">
      <c r="A40" s="349"/>
      <c r="B40" s="352"/>
      <c r="C40" s="120" t="s">
        <v>26</v>
      </c>
      <c r="D40" s="184">
        <v>0</v>
      </c>
      <c r="E40" s="184">
        <v>0</v>
      </c>
      <c r="F40" s="184">
        <v>0</v>
      </c>
      <c r="G40" s="184">
        <v>0</v>
      </c>
      <c r="H40" s="184">
        <v>0</v>
      </c>
      <c r="I40" s="184">
        <v>0</v>
      </c>
      <c r="J40" s="127">
        <v>0</v>
      </c>
      <c r="K40" s="127">
        <v>0</v>
      </c>
      <c r="L40" s="184">
        <v>0</v>
      </c>
      <c r="M40" s="184">
        <v>0</v>
      </c>
      <c r="N40" s="121">
        <f t="shared" si="21"/>
        <v>0</v>
      </c>
      <c r="O40" s="256"/>
      <c r="P40" s="256"/>
    </row>
    <row r="41" spans="1:16" ht="13.5" customHeight="1" thickBot="1" x14ac:dyDescent="0.2">
      <c r="A41" s="350"/>
      <c r="B41" s="353"/>
      <c r="C41" s="124" t="s">
        <v>27</v>
      </c>
      <c r="D41" s="124">
        <f t="shared" ref="D41:F41" si="23">SUM(D40,D39)</f>
        <v>0</v>
      </c>
      <c r="E41" s="124">
        <f t="shared" si="23"/>
        <v>0</v>
      </c>
      <c r="F41" s="124">
        <f t="shared" si="23"/>
        <v>0</v>
      </c>
      <c r="G41" s="124">
        <f>SUM(G40,G39)</f>
        <v>0</v>
      </c>
      <c r="H41" s="124">
        <f t="shared" ref="H41:M41" si="24">SUM(H40,H39)</f>
        <v>0</v>
      </c>
      <c r="I41" s="124">
        <f t="shared" si="24"/>
        <v>0</v>
      </c>
      <c r="J41" s="124">
        <f t="shared" si="24"/>
        <v>0</v>
      </c>
      <c r="K41" s="124">
        <f t="shared" si="24"/>
        <v>0</v>
      </c>
      <c r="L41" s="124">
        <f t="shared" si="24"/>
        <v>0</v>
      </c>
      <c r="M41" s="124">
        <f t="shared" si="24"/>
        <v>0</v>
      </c>
      <c r="N41" s="125">
        <f t="shared" si="21"/>
        <v>0</v>
      </c>
      <c r="O41" s="256"/>
      <c r="P41" s="254"/>
    </row>
    <row r="42" spans="1:16" s="220" customFormat="1" ht="13.5" customHeight="1" x14ac:dyDescent="0.15">
      <c r="B42" s="253"/>
      <c r="O42" s="256"/>
      <c r="P42" s="256"/>
    </row>
    <row r="43" spans="1:16" s="220" customFormat="1" ht="13.5" customHeight="1" thickBot="1" x14ac:dyDescent="0.2">
      <c r="A43" s="240" t="s">
        <v>696</v>
      </c>
      <c r="B43" s="253"/>
    </row>
    <row r="44" spans="1:16" ht="87" hidden="1" customHeight="1" thickBot="1" x14ac:dyDescent="0.2">
      <c r="A44" s="257" t="s">
        <v>475</v>
      </c>
      <c r="B44" s="371" t="s">
        <v>543</v>
      </c>
      <c r="C44" s="372"/>
      <c r="D44" s="269" t="s">
        <v>673</v>
      </c>
      <c r="E44" s="270" t="s">
        <v>674</v>
      </c>
      <c r="F44" s="269" t="s">
        <v>675</v>
      </c>
      <c r="G44" s="269" t="s">
        <v>676</v>
      </c>
      <c r="H44" s="269" t="s">
        <v>409</v>
      </c>
      <c r="I44" s="269" t="s">
        <v>354</v>
      </c>
      <c r="J44" s="269" t="s">
        <v>416</v>
      </c>
      <c r="K44" s="269" t="s">
        <v>417</v>
      </c>
      <c r="L44" s="269" t="s">
        <v>677</v>
      </c>
      <c r="M44" s="269" t="s">
        <v>33</v>
      </c>
      <c r="N44" s="271" t="s">
        <v>22</v>
      </c>
      <c r="O44" s="254"/>
      <c r="P44" s="254"/>
    </row>
    <row r="45" spans="1:16" ht="13.5" customHeight="1" x14ac:dyDescent="0.15">
      <c r="A45" s="354" t="s">
        <v>606</v>
      </c>
      <c r="B45" s="356" t="s">
        <v>678</v>
      </c>
      <c r="C45" s="222" t="s">
        <v>23</v>
      </c>
      <c r="D45" s="259">
        <f>D27+((Admissões!D4+Admissões!D7+Admissões!D10+Admissões!D13)-(Saídas!D4+Saídas!D7+Saídas!D10))</f>
        <v>2</v>
      </c>
      <c r="E45" s="259">
        <f>E27+((Admissões!E4+Admissões!E7+Admissões!E10+Admissões!E13)-(Saídas!E4+Saídas!E7+Saídas!E10))</f>
        <v>0</v>
      </c>
      <c r="F45" s="259">
        <f>F27+((Admissões!F4+Admissões!F7+Admissões!F10+Admissões!F13)-(Saídas!F4+Saídas!F7+Saídas!F10))</f>
        <v>0</v>
      </c>
      <c r="G45" s="259">
        <f>G27+((Admissões!G4+Admissões!G7+Admissões!G10+Admissões!G13)-(Saídas!G4+Saídas!G7+Saídas!G10))</f>
        <v>5</v>
      </c>
      <c r="H45" s="259">
        <f>H27+((Admissões!H4+Admissões!H7+Admissões!H10+Admissões!H13)-(Saídas!H4+Saídas!H7+Saídas!H10))</f>
        <v>0</v>
      </c>
      <c r="I45" s="259">
        <f>I27+((Admissões!I4+Admissões!I7+Admissões!I10+Admissões!I13)-(Saídas!I4+Saídas!I7+Saídas!I10))</f>
        <v>1</v>
      </c>
      <c r="J45" s="259">
        <f>J27+((Admissões!J4+Admissões!J7+Admissões!J10+Admissões!J13)-(Saídas!J4+Saídas!J7+Saídas!J10))</f>
        <v>0</v>
      </c>
      <c r="K45" s="259">
        <f>K27+((Admissões!K4+Admissões!K7+Admissões!K10+Admissões!K13)-(Saídas!K4+Saídas!K7+Saídas!K10))</f>
        <v>0</v>
      </c>
      <c r="L45" s="259">
        <f>L27+((Admissões!L4+Admissões!L7+Admissões!L10+Admissões!L13)-(Saídas!L4+Saídas!L7+Saídas!L10))</f>
        <v>8</v>
      </c>
      <c r="M45" s="259">
        <f>M27+((Admissões!M4+Admissões!M7+Admissões!M10+Admissões!M13)-(Saídas!M4+Saídas!M7+Saídas!M10))</f>
        <v>0</v>
      </c>
      <c r="N45" s="260">
        <f>N27+((Admissões!N4+Admissões!N7+Admissões!N10+Admissões!N13)-(Saídas!N4+Saídas!N7+Saídas!N10))</f>
        <v>16</v>
      </c>
    </row>
    <row r="46" spans="1:16" ht="13.5" customHeight="1" x14ac:dyDescent="0.15">
      <c r="A46" s="349"/>
      <c r="B46" s="352"/>
      <c r="C46" s="120" t="s">
        <v>26</v>
      </c>
      <c r="D46" s="263">
        <f>D28+((Admissões!D5+Admissões!D8+Admissões!D11+Admissões!D14)-(Saídas!D5+Saídas!D8+Saídas!D11))</f>
        <v>1</v>
      </c>
      <c r="E46" s="263">
        <f>E28+((Admissões!E5+Admissões!E8+Admissões!E11+Admissões!E14)-(Saídas!E5+Saídas!E8+Saídas!E11))</f>
        <v>0</v>
      </c>
      <c r="F46" s="263">
        <f>F28+((Admissões!F5+Admissões!F8+Admissões!F11+Admissões!F14)-(Saídas!F5+Saídas!F8+Saídas!F11))</f>
        <v>7</v>
      </c>
      <c r="G46" s="263">
        <f>G28+((Admissões!G5+Admissões!G8+Admissões!G11+Admissões!G14)-(Saídas!G5+Saídas!G8+Saídas!G11))</f>
        <v>17</v>
      </c>
      <c r="H46" s="263">
        <f>H28+((Admissões!H5+Admissões!H8+Admissões!H11+Admissões!H14)-(Saídas!H5+Saídas!H8+Saídas!H11))</f>
        <v>0</v>
      </c>
      <c r="I46" s="263">
        <f>I28+((Admissões!I5+Admissões!I8+Admissões!I11+Admissões!I14)-(Saídas!I5+Saídas!I8+Saídas!I11))</f>
        <v>0</v>
      </c>
      <c r="J46" s="263">
        <f>J28+((Admissões!J5+Admissões!J8+Admissões!J11+Admissões!J14)-(Saídas!J5+Saídas!J8+Saídas!J11))</f>
        <v>0</v>
      </c>
      <c r="K46" s="263">
        <f>K28+((Admissões!K5+Admissões!K8+Admissões!K11+Admissões!K14)-(Saídas!K5+Saídas!K8+Saídas!K11))</f>
        <v>0</v>
      </c>
      <c r="L46" s="263">
        <f>L28+((Admissões!L5+Admissões!L8+Admissões!L11+Admissões!L14)-(Saídas!L5+Saídas!L8+Saídas!L11))</f>
        <v>26</v>
      </c>
      <c r="M46" s="263">
        <f>M28+((Admissões!M5+Admissões!M8+Admissões!M11+Admissões!M14)-(Saídas!M5+Saídas!M8+Saídas!M11))</f>
        <v>0</v>
      </c>
      <c r="N46" s="264">
        <f>N28+((Admissões!N5+Admissões!N8+Admissões!N11+Admissões!N14)-(Saídas!N5+Saídas!N8+Saídas!N11))</f>
        <v>51</v>
      </c>
      <c r="O46" s="254"/>
      <c r="P46" s="254"/>
    </row>
    <row r="47" spans="1:16" ht="13.5" customHeight="1" x14ac:dyDescent="0.15">
      <c r="A47" s="355"/>
      <c r="B47" s="357"/>
      <c r="C47" s="122" t="s">
        <v>27</v>
      </c>
      <c r="D47" s="261">
        <f>D29+((Admissões!D6+Admissões!D9+Admissões!D12+Admissões!D15)-(Saídas!D6+Saídas!D9+Saídas!D12))</f>
        <v>3</v>
      </c>
      <c r="E47" s="261">
        <f>E29+((Admissões!E6+Admissões!E9+Admissões!E12+Admissões!E15)-(Saídas!E6+Saídas!E9+Saídas!E12))</f>
        <v>0</v>
      </c>
      <c r="F47" s="261">
        <f>F29+((Admissões!F6+Admissões!F9+Admissões!F12+Admissões!F15)-(Saídas!F6+Saídas!F9+Saídas!F12))</f>
        <v>7</v>
      </c>
      <c r="G47" s="261">
        <f>G29+((Admissões!G6+Admissões!G9+Admissões!G12+Admissões!G15)-(Saídas!G6+Saídas!G9+Saídas!G12))</f>
        <v>22</v>
      </c>
      <c r="H47" s="261">
        <f>H29+((Admissões!H6+Admissões!H9+Admissões!H12+Admissões!H15)-(Saídas!H6+Saídas!H9+Saídas!H12))</f>
        <v>0</v>
      </c>
      <c r="I47" s="261">
        <f>I29+((Admissões!I6+Admissões!I9+Admissões!I12+Admissões!I15)-(Saídas!I6+Saídas!I9+Saídas!I12))</f>
        <v>1</v>
      </c>
      <c r="J47" s="261">
        <f>J29+((Admissões!J6+Admissões!J9+Admissões!J12+Admissões!J15)-(Saídas!J6+Saídas!J9+Saídas!J12))</f>
        <v>0</v>
      </c>
      <c r="K47" s="261">
        <f>K29+((Admissões!K6+Admissões!K9+Admissões!K12+Admissões!K15)-(Saídas!K6+Saídas!K9+Saídas!K12))</f>
        <v>0</v>
      </c>
      <c r="L47" s="261">
        <f>L29+((Admissões!L6+Admissões!L9+Admissões!L12+Admissões!L15)-(Saídas!L6+Saídas!L9+Saídas!L12))</f>
        <v>34</v>
      </c>
      <c r="M47" s="261">
        <f>M29+((Admissões!M6+Admissões!M9+Admissões!M12+Admissões!M15)-(Saídas!M6+Saídas!M9+Saídas!M12))</f>
        <v>0</v>
      </c>
      <c r="N47" s="262">
        <f>N29+((Admissões!N6+Admissões!N9+Admissões!N12+Admissões!N15)-(Saídas!N6+Saídas!N9+Saídas!N12))</f>
        <v>67</v>
      </c>
      <c r="O47" s="254"/>
      <c r="P47" s="254"/>
    </row>
    <row r="48" spans="1:16" ht="13.5" customHeight="1" x14ac:dyDescent="0.15">
      <c r="A48" s="348" t="s">
        <v>663</v>
      </c>
      <c r="B48" s="351" t="s">
        <v>679</v>
      </c>
      <c r="C48" s="118" t="s">
        <v>23</v>
      </c>
      <c r="D48" s="148">
        <f>D30+(Admissões!D4-Saídas!D4)</f>
        <v>0</v>
      </c>
      <c r="E48" s="148">
        <f>E30+(Admissões!E4-Saídas!E4)</f>
        <v>0</v>
      </c>
      <c r="F48" s="148">
        <f>F30+(Admissões!F4-Saídas!F4)</f>
        <v>0</v>
      </c>
      <c r="G48" s="148">
        <f>G30+(Admissões!G4-Saídas!G4)</f>
        <v>0</v>
      </c>
      <c r="H48" s="148">
        <f>H30+(Admissões!H4-Saídas!H4)</f>
        <v>0</v>
      </c>
      <c r="I48" s="148">
        <f>I30+(Admissões!I4-Saídas!I4)</f>
        <v>0</v>
      </c>
      <c r="J48" s="148">
        <f>J30+(Admissões!J4-Saídas!J4)</f>
        <v>0</v>
      </c>
      <c r="K48" s="148">
        <f>K30+(Admissões!K4-Saídas!K4)</f>
        <v>0</v>
      </c>
      <c r="L48" s="148">
        <f>L30+(Admissões!L4-Saídas!L4)</f>
        <v>0</v>
      </c>
      <c r="M48" s="148">
        <f>M30+(Admissões!M4-Saídas!M4)</f>
        <v>0</v>
      </c>
      <c r="N48" s="143">
        <f>N30+(Admissões!N4-Saídas!N4)</f>
        <v>0</v>
      </c>
      <c r="O48" s="255"/>
      <c r="P48" s="255"/>
    </row>
    <row r="49" spans="1:28" ht="13.5" customHeight="1" x14ac:dyDescent="0.15">
      <c r="A49" s="349"/>
      <c r="B49" s="352"/>
      <c r="C49" s="120" t="s">
        <v>26</v>
      </c>
      <c r="D49" s="263">
        <f>D31+(Admissões!D5-Saídas!D5)</f>
        <v>0</v>
      </c>
      <c r="E49" s="263">
        <f>E31+(Admissões!E5-Saídas!E5)</f>
        <v>0</v>
      </c>
      <c r="F49" s="263">
        <f>F31+(Admissões!F5-Saídas!F5)</f>
        <v>0</v>
      </c>
      <c r="G49" s="263">
        <f>G31+(Admissões!G5-Saídas!G5)</f>
        <v>0</v>
      </c>
      <c r="H49" s="263">
        <f>H31+(Admissões!H5-Saídas!H5)</f>
        <v>0</v>
      </c>
      <c r="I49" s="263">
        <f>I31+(Admissões!I5-Saídas!I5)</f>
        <v>0</v>
      </c>
      <c r="J49" s="263">
        <f>J31+(Admissões!J5-Saídas!J5)</f>
        <v>0</v>
      </c>
      <c r="K49" s="263">
        <f>K31+(Admissões!K5-Saídas!K5)</f>
        <v>0</v>
      </c>
      <c r="L49" s="263">
        <f>L31+(Admissões!L5-Saídas!L5)</f>
        <v>0</v>
      </c>
      <c r="M49" s="263">
        <f>M31+(Admissões!M5-Saídas!M5)</f>
        <v>0</v>
      </c>
      <c r="N49" s="264">
        <f>N31+(Admissões!N5-Saídas!N5)</f>
        <v>0</v>
      </c>
      <c r="O49" s="256"/>
      <c r="P49" s="256"/>
    </row>
    <row r="50" spans="1:28" ht="13.5" customHeight="1" x14ac:dyDescent="0.15">
      <c r="A50" s="355"/>
      <c r="B50" s="357"/>
      <c r="C50" s="122" t="s">
        <v>27</v>
      </c>
      <c r="D50" s="261">
        <f>D32+(Admissões!D6-Saídas!D6)</f>
        <v>0</v>
      </c>
      <c r="E50" s="261">
        <f>E32+(Admissões!E6-Saídas!E6)</f>
        <v>0</v>
      </c>
      <c r="F50" s="261">
        <f>F32+(Admissões!F6-Saídas!F6)</f>
        <v>0</v>
      </c>
      <c r="G50" s="261">
        <f>G32+(Admissões!G6-Saídas!G6)</f>
        <v>0</v>
      </c>
      <c r="H50" s="261">
        <f>H32+(Admissões!H6-Saídas!H6)</f>
        <v>0</v>
      </c>
      <c r="I50" s="261">
        <f>I32+(Admissões!I6-Saídas!I6)</f>
        <v>0</v>
      </c>
      <c r="J50" s="261">
        <f>J32+(Admissões!J6-Saídas!J6)</f>
        <v>0</v>
      </c>
      <c r="K50" s="261">
        <f>K32+(Admissões!K6-Saídas!K6)</f>
        <v>0</v>
      </c>
      <c r="L50" s="261">
        <f>L32+(Admissões!L6-Saídas!L6)</f>
        <v>0</v>
      </c>
      <c r="M50" s="261">
        <f>M32+(Admissões!M6-Saídas!M6)</f>
        <v>0</v>
      </c>
      <c r="N50" s="262">
        <f>N32+(Admissões!N6-Saídas!N6)</f>
        <v>0</v>
      </c>
      <c r="O50" s="256"/>
      <c r="P50" s="256"/>
    </row>
    <row r="51" spans="1:28" ht="13.5" customHeight="1" x14ac:dyDescent="0.15">
      <c r="A51" s="348" t="s">
        <v>672</v>
      </c>
      <c r="B51" s="358" t="s">
        <v>680</v>
      </c>
      <c r="C51" s="118" t="s">
        <v>23</v>
      </c>
      <c r="D51" s="148">
        <f xml:space="preserve"> (D33+D36)+((Admissões!D7+Admissões!D10)-(Saídas!D7))</f>
        <v>2</v>
      </c>
      <c r="E51" s="148">
        <f xml:space="preserve"> (E33+E36)+((Admissões!E7+Admissões!E10)-(Saídas!E7))</f>
        <v>0</v>
      </c>
      <c r="F51" s="148">
        <f xml:space="preserve"> (F33+F36)+((Admissões!F7+Admissões!F10)-(Saídas!F7))</f>
        <v>0</v>
      </c>
      <c r="G51" s="148">
        <f xml:space="preserve"> (G33+G36)+((Admissões!G7+Admissões!G10)-(Saídas!G7))</f>
        <v>5</v>
      </c>
      <c r="H51" s="148">
        <f xml:space="preserve"> (H33+H36)+((Admissões!H7+Admissões!H10)-(Saídas!H7))</f>
        <v>0</v>
      </c>
      <c r="I51" s="148">
        <f xml:space="preserve"> (I33+I36)+((Admissões!I7+Admissões!I10)-(Saídas!I7))</f>
        <v>1</v>
      </c>
      <c r="J51" s="148">
        <f xml:space="preserve"> (J33+J36)+((Admissões!J7+Admissões!J10)-(Saídas!J7))</f>
        <v>0</v>
      </c>
      <c r="K51" s="148">
        <f xml:space="preserve"> (K33+K36)+((Admissões!K7+Admissões!K10)-(Saídas!K7))</f>
        <v>0</v>
      </c>
      <c r="L51" s="148">
        <f xml:space="preserve"> (L33+L36)+((Admissões!L7+Admissões!L10)-(Saídas!L7))</f>
        <v>8</v>
      </c>
      <c r="M51" s="148">
        <f xml:space="preserve"> (M33+M36)+((Admissões!M7+Admissões!M10)-(Saídas!M7))</f>
        <v>0</v>
      </c>
      <c r="N51" s="143">
        <f xml:space="preserve"> (N33+N36)+((Admissões!N7+Admissões!N10)-(Saídas!N7))</f>
        <v>16</v>
      </c>
      <c r="O51" s="254"/>
      <c r="P51" s="254"/>
    </row>
    <row r="52" spans="1:28" ht="13.5" customHeight="1" x14ac:dyDescent="0.15">
      <c r="A52" s="349"/>
      <c r="B52" s="359"/>
      <c r="C52" s="120" t="s">
        <v>26</v>
      </c>
      <c r="D52" s="263">
        <f xml:space="preserve"> (D34+D37)+((Admissões!D8+Admissões!D11)-(Saídas!D8))</f>
        <v>1</v>
      </c>
      <c r="E52" s="263">
        <f xml:space="preserve"> (E34+E37)+((Admissões!E8+Admissões!E11)-(Saídas!E8))</f>
        <v>0</v>
      </c>
      <c r="F52" s="263">
        <f xml:space="preserve"> (F34+F37)+((Admissões!F8+Admissões!F11)-(Saídas!F8))</f>
        <v>7</v>
      </c>
      <c r="G52" s="263">
        <f xml:space="preserve"> (G34+G37)+((Admissões!G8+Admissões!G11)-(Saídas!G8))</f>
        <v>17</v>
      </c>
      <c r="H52" s="263">
        <f xml:space="preserve"> (H34+H37)+((Admissões!H8+Admissões!H11)-(Saídas!H8))</f>
        <v>0</v>
      </c>
      <c r="I52" s="263">
        <f xml:space="preserve"> (I34+I37)+((Admissões!I8+Admissões!I11)-(Saídas!I8))</f>
        <v>0</v>
      </c>
      <c r="J52" s="263">
        <f xml:space="preserve"> (J34+J37)+((Admissões!J8+Admissões!J11)-(Saídas!J8))</f>
        <v>0</v>
      </c>
      <c r="K52" s="263">
        <f xml:space="preserve"> (K34+K37)+((Admissões!K8+Admissões!K11)-(Saídas!K8))</f>
        <v>0</v>
      </c>
      <c r="L52" s="263">
        <f xml:space="preserve"> (L34+L37)+((Admissões!L8+Admissões!L11)-(Saídas!L8))</f>
        <v>26</v>
      </c>
      <c r="M52" s="263">
        <f xml:space="preserve"> (M34+M37)+((Admissões!M8+Admissões!M11)-(Saídas!M8))</f>
        <v>0</v>
      </c>
      <c r="N52" s="264">
        <f xml:space="preserve"> (N34+N37)+((Admissões!N8+Admissões!N11)-(Saídas!N8))</f>
        <v>51</v>
      </c>
      <c r="O52" s="254"/>
      <c r="P52" s="254"/>
    </row>
    <row r="53" spans="1:28" ht="13.5" customHeight="1" x14ac:dyDescent="0.15">
      <c r="A53" s="355"/>
      <c r="B53" s="359"/>
      <c r="C53" s="122" t="s">
        <v>27</v>
      </c>
      <c r="D53" s="267">
        <f xml:space="preserve"> (D35+D38)+((Admissões!D9+Admissões!D12)-(Saídas!D9))</f>
        <v>3</v>
      </c>
      <c r="E53" s="267">
        <f xml:space="preserve"> (E35+E38)+((Admissões!E9+Admissões!E12)-(Saídas!E9))</f>
        <v>0</v>
      </c>
      <c r="F53" s="267">
        <f xml:space="preserve"> (F35+F38)+((Admissões!F9+Admissões!F12)-(Saídas!F9))</f>
        <v>7</v>
      </c>
      <c r="G53" s="267">
        <f xml:space="preserve"> (G35+G38)+((Admissões!G9+Admissões!G12)-(Saídas!G9))</f>
        <v>22</v>
      </c>
      <c r="H53" s="267">
        <f xml:space="preserve"> (H35+H38)+((Admissões!H9+Admissões!H12)-(Saídas!H9))</f>
        <v>0</v>
      </c>
      <c r="I53" s="267">
        <f xml:space="preserve"> (I35+I38)+((Admissões!I9+Admissões!I12)-(Saídas!I9))</f>
        <v>1</v>
      </c>
      <c r="J53" s="267">
        <f xml:space="preserve"> (J35+J38)+((Admissões!J9+Admissões!J12)-(Saídas!J9))</f>
        <v>0</v>
      </c>
      <c r="K53" s="267">
        <f xml:space="preserve"> (K35+K38)+((Admissões!K9+Admissões!K12)-(Saídas!K9))</f>
        <v>0</v>
      </c>
      <c r="L53" s="267">
        <f xml:space="preserve"> (L35+L38)+((Admissões!L9+Admissões!L12)-(Saídas!L9))</f>
        <v>34</v>
      </c>
      <c r="M53" s="267">
        <f xml:space="preserve"> (M35+M38)+((Admissões!M9+Admissões!M12)-(Saídas!M9))</f>
        <v>0</v>
      </c>
      <c r="N53" s="258">
        <f xml:space="preserve"> (N35+N38)+((Admissões!N9+Admissões!N12)-(Saídas!N9))</f>
        <v>67</v>
      </c>
      <c r="O53" s="255"/>
      <c r="P53" s="255"/>
    </row>
    <row r="54" spans="1:28" ht="13.5" customHeight="1" x14ac:dyDescent="0.15">
      <c r="A54" s="348" t="s">
        <v>666</v>
      </c>
      <c r="B54" s="351" t="s">
        <v>681</v>
      </c>
      <c r="C54" s="118" t="s">
        <v>23</v>
      </c>
      <c r="D54" s="148">
        <f>D39+(Admissões!D13-Saídas!D10)</f>
        <v>0</v>
      </c>
      <c r="E54" s="148">
        <f>E39+(Admissões!E13-Saídas!E10)</f>
        <v>0</v>
      </c>
      <c r="F54" s="148">
        <f>F39+(Admissões!F13-Saídas!F10)</f>
        <v>0</v>
      </c>
      <c r="G54" s="148">
        <f>G39+(Admissões!G13-Saídas!G10)</f>
        <v>0</v>
      </c>
      <c r="H54" s="148">
        <f>H39+(Admissões!H13-Saídas!H10)</f>
        <v>0</v>
      </c>
      <c r="I54" s="148">
        <f>I39+(Admissões!I13-Saídas!I10)</f>
        <v>0</v>
      </c>
      <c r="J54" s="148">
        <f>J39+(Admissões!J13-Saídas!J10)</f>
        <v>0</v>
      </c>
      <c r="K54" s="148">
        <f>K39+(Admissões!K13-Saídas!K10)</f>
        <v>0</v>
      </c>
      <c r="L54" s="148">
        <f>L39+(Admissões!L13-Saídas!L10)</f>
        <v>0</v>
      </c>
      <c r="M54" s="148">
        <f>M39+(Admissões!M13-Saídas!M10)</f>
        <v>0</v>
      </c>
      <c r="N54" s="143">
        <f>N39+(Admissões!N13-Saídas!N10)</f>
        <v>0</v>
      </c>
      <c r="O54" s="256"/>
      <c r="P54" s="256"/>
    </row>
    <row r="55" spans="1:28" ht="13.5" customHeight="1" x14ac:dyDescent="0.15">
      <c r="A55" s="349"/>
      <c r="B55" s="352"/>
      <c r="C55" s="120" t="s">
        <v>26</v>
      </c>
      <c r="D55" s="263">
        <f>D40+(Admissões!D14-Saídas!D11)</f>
        <v>0</v>
      </c>
      <c r="E55" s="263">
        <f>E40+(Admissões!E14-Saídas!E11)</f>
        <v>0</v>
      </c>
      <c r="F55" s="263">
        <f>F40+(Admissões!F14-Saídas!F11)</f>
        <v>0</v>
      </c>
      <c r="G55" s="263">
        <f>G40+(Admissões!G14-Saídas!G11)</f>
        <v>0</v>
      </c>
      <c r="H55" s="263">
        <f>H40+(Admissões!H14-Saídas!H11)</f>
        <v>0</v>
      </c>
      <c r="I55" s="263">
        <f>I40+(Admissões!I14-Saídas!I11)</f>
        <v>0</v>
      </c>
      <c r="J55" s="263">
        <f>J40+(Admissões!J14-Saídas!J11)</f>
        <v>0</v>
      </c>
      <c r="K55" s="263">
        <f>K40+(Admissões!K14-Saídas!K11)</f>
        <v>0</v>
      </c>
      <c r="L55" s="263">
        <f>L40+(Admissões!L14-Saídas!L11)</f>
        <v>0</v>
      </c>
      <c r="M55" s="263">
        <f>M40+(Admissões!M14-Saídas!M11)</f>
        <v>0</v>
      </c>
      <c r="N55" s="264">
        <f>N40+(Admissões!N14-Saídas!N11)</f>
        <v>0</v>
      </c>
      <c r="O55" s="256"/>
      <c r="P55" s="256"/>
    </row>
    <row r="56" spans="1:28" ht="13.5" customHeight="1" thickBot="1" x14ac:dyDescent="0.2">
      <c r="A56" s="350"/>
      <c r="B56" s="353"/>
      <c r="C56" s="124" t="s">
        <v>27</v>
      </c>
      <c r="D56" s="265">
        <f>D41+(Admissões!D15-Saídas!D12)</f>
        <v>0</v>
      </c>
      <c r="E56" s="265">
        <f>E41+(Admissões!E15-Saídas!E12)</f>
        <v>0</v>
      </c>
      <c r="F56" s="265">
        <f>F41+(Admissões!F15-Saídas!F12)</f>
        <v>0</v>
      </c>
      <c r="G56" s="265">
        <f>G41+(Admissões!G15-Saídas!G12)</f>
        <v>0</v>
      </c>
      <c r="H56" s="265">
        <f>H41+(Admissões!H15-Saídas!H12)</f>
        <v>0</v>
      </c>
      <c r="I56" s="265">
        <f>I41+(Admissões!I15-Saídas!I12)</f>
        <v>0</v>
      </c>
      <c r="J56" s="265">
        <f>J41+(Admissões!J15-Saídas!J12)</f>
        <v>0</v>
      </c>
      <c r="K56" s="265">
        <f>K41+(Admissões!K15-Saídas!K12)</f>
        <v>0</v>
      </c>
      <c r="L56" s="265">
        <f>L41+(Admissões!L15-Saídas!L12)</f>
        <v>0</v>
      </c>
      <c r="M56" s="265">
        <f>M41+(Admissões!M15-Saídas!M12)</f>
        <v>0</v>
      </c>
      <c r="N56" s="266">
        <f>N41+(Admissões!N15-Saídas!N12)</f>
        <v>0</v>
      </c>
      <c r="O56" s="254"/>
      <c r="P56" s="254"/>
    </row>
    <row r="57" spans="1:28" ht="13.5" customHeight="1" x14ac:dyDescent="0.15"/>
    <row r="58" spans="1:28" s="65" customFormat="1" ht="13.5" customHeight="1" x14ac:dyDescent="0.15">
      <c r="A58" s="62" t="s">
        <v>410</v>
      </c>
      <c r="B58" s="63"/>
      <c r="C58" s="64"/>
      <c r="N58" s="67"/>
      <c r="O58" s="247"/>
      <c r="P58" s="248"/>
      <c r="Q58" s="248"/>
      <c r="R58" s="248"/>
      <c r="S58" s="248"/>
      <c r="T58" s="248"/>
      <c r="U58" s="68"/>
      <c r="V58" s="68"/>
      <c r="W58" s="68"/>
      <c r="X58" s="68"/>
      <c r="Y58" s="68"/>
      <c r="Z58" s="69"/>
      <c r="AA58" s="69"/>
      <c r="AB58" s="69"/>
    </row>
    <row r="59" spans="1:28" s="65" customFormat="1" ht="30" customHeight="1" x14ac:dyDescent="0.15">
      <c r="A59" s="363" t="s">
        <v>589</v>
      </c>
      <c r="B59" s="363"/>
      <c r="C59" s="363"/>
      <c r="D59" s="363"/>
      <c r="E59" s="363"/>
      <c r="F59" s="363"/>
      <c r="G59" s="363"/>
      <c r="H59" s="363"/>
      <c r="I59" s="363"/>
      <c r="J59" s="363"/>
      <c r="K59" s="363"/>
      <c r="L59" s="363"/>
      <c r="M59" s="363"/>
      <c r="N59" s="363"/>
      <c r="O59" s="249"/>
      <c r="P59" s="250"/>
      <c r="Q59" s="251"/>
      <c r="R59" s="248"/>
      <c r="S59" s="248"/>
      <c r="T59" s="248"/>
      <c r="U59" s="68"/>
      <c r="V59" s="68"/>
      <c r="W59" s="68"/>
      <c r="X59" s="68"/>
      <c r="Y59" s="68"/>
      <c r="Z59" s="69"/>
      <c r="AA59" s="69"/>
      <c r="AB59" s="69"/>
    </row>
    <row r="60" spans="1:28" s="65" customFormat="1" ht="19.5" customHeight="1" x14ac:dyDescent="0.15">
      <c r="A60" s="363" t="s">
        <v>532</v>
      </c>
      <c r="B60" s="363"/>
      <c r="C60" s="363"/>
      <c r="D60" s="363"/>
      <c r="E60" s="363"/>
      <c r="F60" s="363"/>
      <c r="G60" s="363"/>
      <c r="H60" s="363"/>
      <c r="I60" s="363"/>
      <c r="J60" s="363"/>
      <c r="K60" s="363"/>
      <c r="L60" s="363"/>
      <c r="M60" s="363"/>
      <c r="N60" s="363"/>
      <c r="O60" s="250"/>
      <c r="P60" s="250"/>
      <c r="Q60" s="251"/>
      <c r="R60" s="248"/>
      <c r="S60" s="248"/>
      <c r="T60" s="248"/>
      <c r="U60" s="68"/>
      <c r="V60" s="68"/>
      <c r="W60" s="68"/>
      <c r="X60" s="68"/>
      <c r="Y60" s="68"/>
      <c r="Z60" s="69"/>
      <c r="AA60" s="69"/>
      <c r="AB60" s="69"/>
    </row>
    <row r="61" spans="1:28" s="65" customFormat="1" ht="19.5" customHeight="1" x14ac:dyDescent="0.15">
      <c r="A61" s="363" t="s">
        <v>587</v>
      </c>
      <c r="B61" s="363"/>
      <c r="C61" s="363"/>
      <c r="D61" s="363"/>
      <c r="E61" s="363"/>
      <c r="F61" s="363"/>
      <c r="G61" s="363"/>
      <c r="H61" s="363"/>
      <c r="I61" s="363"/>
      <c r="J61" s="363"/>
      <c r="K61" s="363"/>
      <c r="L61" s="363"/>
      <c r="M61" s="363"/>
      <c r="N61" s="363"/>
      <c r="O61" s="250"/>
      <c r="P61" s="250"/>
      <c r="Q61" s="251"/>
      <c r="R61" s="248"/>
      <c r="S61" s="248"/>
      <c r="T61" s="248"/>
      <c r="U61" s="68"/>
      <c r="V61" s="68"/>
      <c r="W61" s="68"/>
      <c r="X61" s="68"/>
      <c r="Y61" s="68"/>
      <c r="Z61" s="69"/>
      <c r="AA61" s="69"/>
      <c r="AB61" s="69"/>
    </row>
    <row r="62" spans="1:28" s="65" customFormat="1" ht="19.5" customHeight="1" x14ac:dyDescent="0.15">
      <c r="A62" s="363" t="s">
        <v>530</v>
      </c>
      <c r="B62" s="363"/>
      <c r="C62" s="363"/>
      <c r="D62" s="363"/>
      <c r="E62" s="363"/>
      <c r="F62" s="363"/>
      <c r="G62" s="363"/>
      <c r="H62" s="363"/>
      <c r="I62" s="363"/>
      <c r="J62" s="363"/>
      <c r="K62" s="363"/>
      <c r="L62" s="363"/>
      <c r="M62" s="363"/>
      <c r="N62" s="363"/>
      <c r="O62" s="250"/>
      <c r="P62" s="250"/>
      <c r="Q62" s="251"/>
      <c r="R62" s="248"/>
      <c r="S62" s="248"/>
      <c r="T62" s="248"/>
      <c r="U62" s="68"/>
      <c r="V62" s="68"/>
      <c r="W62" s="68"/>
      <c r="X62" s="68"/>
      <c r="Y62" s="68"/>
      <c r="Z62" s="69"/>
      <c r="AA62" s="69"/>
      <c r="AB62" s="69"/>
    </row>
    <row r="63" spans="1:28" s="65" customFormat="1" ht="30" customHeight="1" x14ac:dyDescent="0.15">
      <c r="A63" s="363" t="s">
        <v>531</v>
      </c>
      <c r="B63" s="363"/>
      <c r="C63" s="363"/>
      <c r="D63" s="363"/>
      <c r="E63" s="363"/>
      <c r="F63" s="363"/>
      <c r="G63" s="363"/>
      <c r="H63" s="363"/>
      <c r="I63" s="363"/>
      <c r="J63" s="363"/>
      <c r="K63" s="363"/>
      <c r="L63" s="363"/>
      <c r="M63" s="363"/>
      <c r="N63" s="363"/>
      <c r="O63" s="250"/>
      <c r="P63" s="252"/>
      <c r="Q63" s="251"/>
      <c r="R63" s="248"/>
      <c r="S63" s="248"/>
      <c r="T63" s="248"/>
      <c r="U63" s="68"/>
      <c r="V63" s="68"/>
      <c r="W63" s="68"/>
      <c r="X63" s="68"/>
      <c r="Y63" s="68"/>
      <c r="Z63" s="69"/>
      <c r="AA63" s="69"/>
      <c r="AB63" s="69"/>
    </row>
    <row r="64" spans="1:28" s="65" customFormat="1" ht="19.5" customHeight="1" x14ac:dyDescent="0.15">
      <c r="A64" s="363" t="s">
        <v>564</v>
      </c>
      <c r="B64" s="363"/>
      <c r="C64" s="363"/>
      <c r="D64" s="363"/>
      <c r="E64" s="363"/>
      <c r="F64" s="363"/>
      <c r="G64" s="363"/>
      <c r="H64" s="363"/>
      <c r="I64" s="363"/>
      <c r="J64" s="363"/>
      <c r="K64" s="363"/>
      <c r="L64" s="363"/>
      <c r="M64" s="363"/>
      <c r="N64" s="363"/>
      <c r="O64" s="250"/>
      <c r="P64" s="250"/>
      <c r="Q64" s="251"/>
      <c r="R64" s="248"/>
      <c r="S64" s="248"/>
      <c r="T64" s="248"/>
      <c r="U64" s="68"/>
      <c r="V64" s="68"/>
      <c r="W64" s="68"/>
      <c r="X64" s="68"/>
      <c r="Y64" s="68"/>
      <c r="Z64" s="69"/>
      <c r="AA64" s="69"/>
      <c r="AB64" s="69"/>
    </row>
    <row r="65" spans="1:28" s="65" customFormat="1" ht="19.5" customHeight="1" x14ac:dyDescent="0.15">
      <c r="A65" s="363" t="s">
        <v>565</v>
      </c>
      <c r="B65" s="363"/>
      <c r="C65" s="363"/>
      <c r="D65" s="363"/>
      <c r="E65" s="363"/>
      <c r="F65" s="363"/>
      <c r="G65" s="363"/>
      <c r="H65" s="363"/>
      <c r="I65" s="363"/>
      <c r="J65" s="363"/>
      <c r="K65" s="363"/>
      <c r="L65" s="363"/>
      <c r="M65" s="363"/>
      <c r="N65" s="363"/>
      <c r="O65" s="250"/>
      <c r="P65" s="250"/>
      <c r="Q65" s="251"/>
      <c r="R65" s="248"/>
      <c r="S65" s="248"/>
      <c r="T65" s="248"/>
      <c r="U65" s="68"/>
      <c r="V65" s="68"/>
      <c r="W65" s="68"/>
      <c r="X65" s="68"/>
      <c r="Y65" s="68"/>
      <c r="Z65" s="69"/>
      <c r="AA65" s="69"/>
      <c r="AB65" s="69"/>
    </row>
    <row r="66" spans="1:28" s="65" customFormat="1" ht="19.5" customHeight="1" x14ac:dyDescent="0.15">
      <c r="A66" s="363" t="s">
        <v>9</v>
      </c>
      <c r="B66" s="363"/>
      <c r="C66" s="363"/>
      <c r="D66" s="363"/>
      <c r="E66" s="363"/>
      <c r="F66" s="363"/>
      <c r="G66" s="363"/>
      <c r="H66" s="363"/>
      <c r="I66" s="363"/>
      <c r="J66" s="363"/>
      <c r="K66" s="363"/>
      <c r="L66" s="363"/>
      <c r="M66" s="363"/>
      <c r="N66" s="363"/>
      <c r="O66" s="250"/>
      <c r="P66" s="250"/>
      <c r="Q66" s="251"/>
      <c r="R66" s="248"/>
      <c r="S66" s="248"/>
      <c r="T66" s="248"/>
      <c r="U66" s="68"/>
      <c r="V66" s="68"/>
      <c r="W66" s="68"/>
      <c r="X66" s="68"/>
      <c r="Y66" s="68"/>
      <c r="Z66" s="69"/>
      <c r="AA66" s="69"/>
      <c r="AB66" s="69"/>
    </row>
    <row r="67" spans="1:28" s="65" customFormat="1" ht="19.5" customHeight="1" x14ac:dyDescent="0.15">
      <c r="A67" s="363" t="s">
        <v>568</v>
      </c>
      <c r="B67" s="363"/>
      <c r="C67" s="363"/>
      <c r="D67" s="363"/>
      <c r="E67" s="363"/>
      <c r="F67" s="363"/>
      <c r="G67" s="363"/>
      <c r="H67" s="363"/>
      <c r="I67" s="363"/>
      <c r="J67" s="363"/>
      <c r="K67" s="363"/>
      <c r="L67" s="363"/>
      <c r="M67" s="363"/>
      <c r="N67" s="363"/>
      <c r="O67" s="250"/>
      <c r="P67" s="250"/>
      <c r="Q67" s="251"/>
      <c r="R67" s="248"/>
      <c r="S67" s="248"/>
      <c r="T67" s="248"/>
      <c r="U67" s="68"/>
      <c r="V67" s="68"/>
      <c r="W67" s="68"/>
      <c r="X67" s="68"/>
      <c r="Y67" s="68"/>
      <c r="Z67" s="69"/>
      <c r="AA67" s="69"/>
      <c r="AB67" s="69"/>
    </row>
    <row r="68" spans="1:28" ht="13.5" customHeight="1" x14ac:dyDescent="0.15">
      <c r="O68" s="249"/>
      <c r="P68" s="249"/>
      <c r="Q68" s="249"/>
    </row>
    <row r="69" spans="1:28" ht="13.5" customHeight="1" thickBot="1" x14ac:dyDescent="0.2">
      <c r="A69" s="62" t="s">
        <v>509</v>
      </c>
      <c r="B69" s="63"/>
      <c r="C69" s="64"/>
      <c r="D69" s="65"/>
      <c r="E69" s="65"/>
      <c r="F69" s="65"/>
      <c r="G69" s="65"/>
      <c r="H69" s="65"/>
      <c r="I69" s="65"/>
      <c r="J69" s="65"/>
      <c r="K69" s="65"/>
      <c r="L69" s="65"/>
      <c r="M69" s="65"/>
      <c r="N69" s="67"/>
      <c r="O69" s="249"/>
      <c r="P69" s="249"/>
      <c r="Q69" s="249"/>
    </row>
    <row r="70" spans="1:28" ht="61.5" customHeight="1" thickBot="1" x14ac:dyDescent="0.2">
      <c r="A70" s="360"/>
      <c r="B70" s="361"/>
      <c r="C70" s="361"/>
      <c r="D70" s="361"/>
      <c r="E70" s="361"/>
      <c r="F70" s="361"/>
      <c r="G70" s="361"/>
      <c r="H70" s="361"/>
      <c r="I70" s="361"/>
      <c r="J70" s="361"/>
      <c r="K70" s="361"/>
      <c r="L70" s="361"/>
      <c r="M70" s="361"/>
      <c r="N70" s="362"/>
      <c r="O70" s="249"/>
      <c r="P70" s="249"/>
      <c r="Q70" s="249"/>
    </row>
    <row r="71" spans="1:28" x14ac:dyDescent="0.15">
      <c r="A71" s="71"/>
      <c r="B71" s="71"/>
      <c r="C71" s="71"/>
      <c r="D71" s="71"/>
      <c r="E71" s="71"/>
      <c r="F71" s="71"/>
      <c r="G71" s="71"/>
      <c r="H71" s="71"/>
      <c r="I71" s="71"/>
      <c r="J71" s="71"/>
      <c r="K71" s="71"/>
      <c r="L71" s="71"/>
      <c r="M71" s="71"/>
      <c r="N71" s="71"/>
    </row>
    <row r="72" spans="1:28" x14ac:dyDescent="0.15">
      <c r="A72" s="71"/>
      <c r="B72" s="71"/>
      <c r="C72" s="71"/>
      <c r="D72" s="71"/>
      <c r="E72" s="71"/>
      <c r="F72" s="71"/>
      <c r="G72" s="71"/>
      <c r="H72" s="71"/>
      <c r="I72" s="71"/>
      <c r="J72" s="71"/>
      <c r="K72" s="71"/>
      <c r="L72" s="71"/>
      <c r="M72" s="71"/>
      <c r="N72" s="71"/>
    </row>
    <row r="73" spans="1:28" x14ac:dyDescent="0.15">
      <c r="A73" s="71"/>
      <c r="B73" s="71"/>
      <c r="C73" s="71"/>
      <c r="D73" s="71"/>
      <c r="E73" s="71"/>
      <c r="F73" s="71"/>
      <c r="G73" s="71"/>
      <c r="H73" s="71"/>
      <c r="I73" s="71"/>
      <c r="J73" s="71"/>
      <c r="K73" s="71"/>
      <c r="L73" s="71"/>
      <c r="M73" s="71"/>
      <c r="N73" s="71"/>
    </row>
    <row r="74" spans="1:28" x14ac:dyDescent="0.15">
      <c r="A74" s="71"/>
      <c r="B74" s="71"/>
      <c r="C74" s="71"/>
      <c r="D74" s="71"/>
      <c r="E74" s="71"/>
      <c r="F74" s="71"/>
      <c r="G74" s="71"/>
      <c r="H74" s="71"/>
      <c r="I74" s="71"/>
      <c r="J74" s="71"/>
      <c r="K74" s="71"/>
      <c r="L74" s="71"/>
      <c r="M74" s="71"/>
      <c r="N74" s="71"/>
    </row>
    <row r="75" spans="1:28" x14ac:dyDescent="0.15">
      <c r="A75" s="71"/>
      <c r="B75" s="71"/>
      <c r="C75" s="71"/>
      <c r="D75" s="71"/>
      <c r="E75" s="71"/>
      <c r="F75" s="71"/>
      <c r="G75" s="71"/>
      <c r="H75" s="71"/>
      <c r="I75" s="71"/>
      <c r="J75" s="71"/>
      <c r="K75" s="71"/>
      <c r="L75" s="71"/>
      <c r="M75" s="71"/>
      <c r="N75" s="71"/>
    </row>
    <row r="76" spans="1:28" x14ac:dyDescent="0.15">
      <c r="A76" s="71"/>
      <c r="B76" s="71"/>
      <c r="C76" s="71"/>
      <c r="D76" s="71"/>
      <c r="E76" s="71"/>
      <c r="F76" s="71"/>
      <c r="G76" s="71"/>
      <c r="H76" s="71"/>
      <c r="I76" s="71"/>
      <c r="J76" s="71"/>
      <c r="K76" s="71"/>
      <c r="L76" s="71"/>
      <c r="M76" s="71"/>
      <c r="N76" s="71"/>
    </row>
  </sheetData>
  <sheetProtection password="CA77" sheet="1" objects="1" scenarios="1" formatCells="0"/>
  <mergeCells count="43">
    <mergeCell ref="B44:C44"/>
    <mergeCell ref="A39:A41"/>
    <mergeCell ref="B39:B41"/>
    <mergeCell ref="A30:A32"/>
    <mergeCell ref="B30:B32"/>
    <mergeCell ref="A33:A35"/>
    <mergeCell ref="B33:B35"/>
    <mergeCell ref="A36:A38"/>
    <mergeCell ref="B36:B38"/>
    <mergeCell ref="A22:N22"/>
    <mergeCell ref="A25:N25"/>
    <mergeCell ref="B16:B18"/>
    <mergeCell ref="B19:C19"/>
    <mergeCell ref="A27:A29"/>
    <mergeCell ref="B27:B29"/>
    <mergeCell ref="A16:A18"/>
    <mergeCell ref="A4:A6"/>
    <mergeCell ref="A7:A9"/>
    <mergeCell ref="A10:A12"/>
    <mergeCell ref="A13:A15"/>
    <mergeCell ref="B3:C3"/>
    <mergeCell ref="B4:B6"/>
    <mergeCell ref="B7:B9"/>
    <mergeCell ref="B10:B12"/>
    <mergeCell ref="B13:B15"/>
    <mergeCell ref="A70:N70"/>
    <mergeCell ref="A64:N64"/>
    <mergeCell ref="A62:N62"/>
    <mergeCell ref="A65:N65"/>
    <mergeCell ref="A59:N59"/>
    <mergeCell ref="A60:N60"/>
    <mergeCell ref="A66:N66"/>
    <mergeCell ref="A67:N67"/>
    <mergeCell ref="A63:N63"/>
    <mergeCell ref="A61:N61"/>
    <mergeCell ref="A54:A56"/>
    <mergeCell ref="B54:B56"/>
    <mergeCell ref="A45:A47"/>
    <mergeCell ref="B45:B47"/>
    <mergeCell ref="A48:A50"/>
    <mergeCell ref="B48:B50"/>
    <mergeCell ref="A51:A53"/>
    <mergeCell ref="B51:B53"/>
  </mergeCells>
  <phoneticPr fontId="0" type="noConversion"/>
  <conditionalFormatting sqref="D45">
    <cfRule type="cellIs" dxfId="131" priority="402" operator="notEqual">
      <formula>D4</formula>
    </cfRule>
  </conditionalFormatting>
  <conditionalFormatting sqref="E45">
    <cfRule type="cellIs" dxfId="130" priority="401" operator="notEqual">
      <formula>E4</formula>
    </cfRule>
  </conditionalFormatting>
  <conditionalFormatting sqref="F45">
    <cfRule type="cellIs" dxfId="129" priority="400" operator="notEqual">
      <formula>F4</formula>
    </cfRule>
  </conditionalFormatting>
  <conditionalFormatting sqref="G45">
    <cfRule type="cellIs" dxfId="128" priority="399" operator="notEqual">
      <formula>G4</formula>
    </cfRule>
  </conditionalFormatting>
  <conditionalFormatting sqref="H45">
    <cfRule type="cellIs" dxfId="127" priority="398" operator="notEqual">
      <formula>H4</formula>
    </cfRule>
  </conditionalFormatting>
  <conditionalFormatting sqref="I45">
    <cfRule type="cellIs" dxfId="126" priority="397" operator="notEqual">
      <formula>I4</formula>
    </cfRule>
  </conditionalFormatting>
  <conditionalFormatting sqref="J45">
    <cfRule type="cellIs" dxfId="125" priority="396" operator="notEqual">
      <formula>J4</formula>
    </cfRule>
  </conditionalFormatting>
  <conditionalFormatting sqref="K45">
    <cfRule type="cellIs" dxfId="124" priority="395" operator="notEqual">
      <formula>K4</formula>
    </cfRule>
  </conditionalFormatting>
  <conditionalFormatting sqref="L45">
    <cfRule type="cellIs" dxfId="123" priority="394" operator="notEqual">
      <formula>L4</formula>
    </cfRule>
  </conditionalFormatting>
  <conditionalFormatting sqref="M45">
    <cfRule type="cellIs" dxfId="122" priority="393" operator="notEqual">
      <formula>M4</formula>
    </cfRule>
  </conditionalFormatting>
  <conditionalFormatting sqref="N45">
    <cfRule type="cellIs" dxfId="121" priority="392" operator="notEqual">
      <formula>N4</formula>
    </cfRule>
  </conditionalFormatting>
  <conditionalFormatting sqref="D46">
    <cfRule type="cellIs" dxfId="120" priority="391" operator="notEqual">
      <formula>D5</formula>
    </cfRule>
  </conditionalFormatting>
  <conditionalFormatting sqref="E46">
    <cfRule type="cellIs" dxfId="119" priority="390" operator="notEqual">
      <formula>E5</formula>
    </cfRule>
  </conditionalFormatting>
  <conditionalFormatting sqref="F46">
    <cfRule type="cellIs" dxfId="118" priority="389" operator="notEqual">
      <formula>F5</formula>
    </cfRule>
  </conditionalFormatting>
  <conditionalFormatting sqref="G46">
    <cfRule type="cellIs" dxfId="117" priority="388" operator="notEqual">
      <formula>G5</formula>
    </cfRule>
  </conditionalFormatting>
  <conditionalFormatting sqref="H46">
    <cfRule type="cellIs" dxfId="116" priority="387" operator="notEqual">
      <formula>H5</formula>
    </cfRule>
  </conditionalFormatting>
  <conditionalFormatting sqref="I46">
    <cfRule type="cellIs" dxfId="115" priority="386" operator="notEqual">
      <formula>I5</formula>
    </cfRule>
  </conditionalFormatting>
  <conditionalFormatting sqref="J46">
    <cfRule type="cellIs" dxfId="114" priority="385" operator="notEqual">
      <formula>J5</formula>
    </cfRule>
  </conditionalFormatting>
  <conditionalFormatting sqref="K46">
    <cfRule type="cellIs" dxfId="113" priority="384" operator="notEqual">
      <formula>K5</formula>
    </cfRule>
  </conditionalFormatting>
  <conditionalFormatting sqref="L46">
    <cfRule type="cellIs" dxfId="112" priority="383" operator="notEqual">
      <formula>L5</formula>
    </cfRule>
  </conditionalFormatting>
  <conditionalFormatting sqref="M46">
    <cfRule type="cellIs" dxfId="111" priority="382" operator="notEqual">
      <formula>M5</formula>
    </cfRule>
  </conditionalFormatting>
  <conditionalFormatting sqref="N46">
    <cfRule type="cellIs" dxfId="110" priority="381" operator="notEqual">
      <formula>N5</formula>
    </cfRule>
  </conditionalFormatting>
  <conditionalFormatting sqref="D47">
    <cfRule type="cellIs" dxfId="109" priority="380" operator="notEqual">
      <formula>D6</formula>
    </cfRule>
  </conditionalFormatting>
  <conditionalFormatting sqref="E47">
    <cfRule type="cellIs" dxfId="108" priority="379" operator="notEqual">
      <formula>E6</formula>
    </cfRule>
  </conditionalFormatting>
  <conditionalFormatting sqref="F47">
    <cfRule type="cellIs" dxfId="107" priority="378" operator="notEqual">
      <formula>F6</formula>
    </cfRule>
  </conditionalFormatting>
  <conditionalFormatting sqref="G47">
    <cfRule type="cellIs" dxfId="106" priority="377" operator="notEqual">
      <formula>G6</formula>
    </cfRule>
  </conditionalFormatting>
  <conditionalFormatting sqref="H47">
    <cfRule type="cellIs" dxfId="105" priority="376" operator="notEqual">
      <formula>H6</formula>
    </cfRule>
  </conditionalFormatting>
  <conditionalFormatting sqref="I47">
    <cfRule type="cellIs" dxfId="104" priority="375" operator="notEqual">
      <formula>I6</formula>
    </cfRule>
  </conditionalFormatting>
  <conditionalFormatting sqref="J47">
    <cfRule type="cellIs" dxfId="103" priority="374" operator="notEqual">
      <formula>J6</formula>
    </cfRule>
  </conditionalFormatting>
  <conditionalFormatting sqref="K47">
    <cfRule type="cellIs" dxfId="102" priority="373" operator="notEqual">
      <formula>K6</formula>
    </cfRule>
  </conditionalFormatting>
  <conditionalFormatting sqref="L47">
    <cfRule type="cellIs" dxfId="101" priority="372" operator="notEqual">
      <formula>L6</formula>
    </cfRule>
  </conditionalFormatting>
  <conditionalFormatting sqref="M47">
    <cfRule type="cellIs" dxfId="100" priority="371" operator="notEqual">
      <formula>M6</formula>
    </cfRule>
  </conditionalFormatting>
  <conditionalFormatting sqref="N47">
    <cfRule type="cellIs" dxfId="99" priority="370" operator="notEqual">
      <formula>N6</formula>
    </cfRule>
  </conditionalFormatting>
  <conditionalFormatting sqref="D48">
    <cfRule type="cellIs" dxfId="98" priority="369" operator="notEqual">
      <formula>D7</formula>
    </cfRule>
  </conditionalFormatting>
  <conditionalFormatting sqref="E48">
    <cfRule type="cellIs" dxfId="97" priority="368" operator="notEqual">
      <formula>E7</formula>
    </cfRule>
  </conditionalFormatting>
  <conditionalFormatting sqref="F48">
    <cfRule type="cellIs" dxfId="96" priority="367" operator="notEqual">
      <formula>F7</formula>
    </cfRule>
  </conditionalFormatting>
  <conditionalFormatting sqref="G48">
    <cfRule type="cellIs" dxfId="95" priority="366" operator="notEqual">
      <formula>G7</formula>
    </cfRule>
  </conditionalFormatting>
  <conditionalFormatting sqref="H48">
    <cfRule type="cellIs" dxfId="94" priority="365" operator="notEqual">
      <formula>H7</formula>
    </cfRule>
  </conditionalFormatting>
  <conditionalFormatting sqref="I48">
    <cfRule type="cellIs" dxfId="93" priority="364" operator="notEqual">
      <formula>I7</formula>
    </cfRule>
  </conditionalFormatting>
  <conditionalFormatting sqref="J48">
    <cfRule type="cellIs" dxfId="92" priority="363" operator="notEqual">
      <formula>J7</formula>
    </cfRule>
  </conditionalFormatting>
  <conditionalFormatting sqref="K48">
    <cfRule type="cellIs" dxfId="91" priority="362" operator="notEqual">
      <formula>K7</formula>
    </cfRule>
  </conditionalFormatting>
  <conditionalFormatting sqref="L48">
    <cfRule type="cellIs" dxfId="90" priority="361" operator="notEqual">
      <formula>L7</formula>
    </cfRule>
  </conditionalFormatting>
  <conditionalFormatting sqref="M48">
    <cfRule type="cellIs" dxfId="89" priority="360" operator="notEqual">
      <formula>M7</formula>
    </cfRule>
  </conditionalFormatting>
  <conditionalFormatting sqref="N48">
    <cfRule type="cellIs" dxfId="88" priority="359" operator="notEqual">
      <formula>N7</formula>
    </cfRule>
  </conditionalFormatting>
  <conditionalFormatting sqref="D49">
    <cfRule type="cellIs" dxfId="87" priority="358" operator="notEqual">
      <formula>D8</formula>
    </cfRule>
  </conditionalFormatting>
  <conditionalFormatting sqref="E49">
    <cfRule type="cellIs" dxfId="86" priority="357" operator="notEqual">
      <formula>E8</formula>
    </cfRule>
  </conditionalFormatting>
  <conditionalFormatting sqref="F49">
    <cfRule type="cellIs" dxfId="85" priority="356" operator="notEqual">
      <formula>F8</formula>
    </cfRule>
  </conditionalFormatting>
  <conditionalFormatting sqref="G49">
    <cfRule type="cellIs" dxfId="84" priority="355" operator="notEqual">
      <formula>G8</formula>
    </cfRule>
  </conditionalFormatting>
  <conditionalFormatting sqref="H49">
    <cfRule type="cellIs" dxfId="83" priority="354" operator="notEqual">
      <formula>H8</formula>
    </cfRule>
  </conditionalFormatting>
  <conditionalFormatting sqref="I49">
    <cfRule type="cellIs" dxfId="82" priority="353" operator="notEqual">
      <formula>I8</formula>
    </cfRule>
  </conditionalFormatting>
  <conditionalFormatting sqref="J49">
    <cfRule type="cellIs" dxfId="81" priority="352" operator="notEqual">
      <formula>J8</formula>
    </cfRule>
  </conditionalFormatting>
  <conditionalFormatting sqref="K49">
    <cfRule type="cellIs" dxfId="80" priority="351" operator="notEqual">
      <formula>K8</formula>
    </cfRule>
  </conditionalFormatting>
  <conditionalFormatting sqref="L49">
    <cfRule type="cellIs" dxfId="79" priority="350" operator="notEqual">
      <formula>L8</formula>
    </cfRule>
  </conditionalFormatting>
  <conditionalFormatting sqref="M49">
    <cfRule type="cellIs" dxfId="78" priority="349" operator="notEqual">
      <formula>M8</formula>
    </cfRule>
  </conditionalFormatting>
  <conditionalFormatting sqref="N49">
    <cfRule type="cellIs" dxfId="77" priority="348" operator="notEqual">
      <formula>N8</formula>
    </cfRule>
  </conditionalFormatting>
  <conditionalFormatting sqref="D50">
    <cfRule type="cellIs" dxfId="76" priority="347" operator="notEqual">
      <formula>D9</formula>
    </cfRule>
  </conditionalFormatting>
  <conditionalFormatting sqref="E50">
    <cfRule type="cellIs" dxfId="75" priority="346" operator="notEqual">
      <formula>E9</formula>
    </cfRule>
  </conditionalFormatting>
  <conditionalFormatting sqref="F50">
    <cfRule type="cellIs" dxfId="74" priority="345" operator="notEqual">
      <formula>F9</formula>
    </cfRule>
  </conditionalFormatting>
  <conditionalFormatting sqref="G50">
    <cfRule type="cellIs" dxfId="73" priority="344" operator="notEqual">
      <formula>G9</formula>
    </cfRule>
  </conditionalFormatting>
  <conditionalFormatting sqref="H50">
    <cfRule type="cellIs" dxfId="72" priority="343" operator="notEqual">
      <formula>H9</formula>
    </cfRule>
  </conditionalFormatting>
  <conditionalFormatting sqref="I50">
    <cfRule type="cellIs" dxfId="71" priority="342" operator="notEqual">
      <formula>I9</formula>
    </cfRule>
  </conditionalFormatting>
  <conditionalFormatting sqref="J50">
    <cfRule type="cellIs" dxfId="70" priority="341" operator="notEqual">
      <formula>J9</formula>
    </cfRule>
  </conditionalFormatting>
  <conditionalFormatting sqref="K50">
    <cfRule type="cellIs" dxfId="69" priority="340" operator="notEqual">
      <formula>K9</formula>
    </cfRule>
  </conditionalFormatting>
  <conditionalFormatting sqref="L50">
    <cfRule type="cellIs" dxfId="68" priority="339" operator="notEqual">
      <formula>L9</formula>
    </cfRule>
  </conditionalFormatting>
  <conditionalFormatting sqref="M50">
    <cfRule type="cellIs" dxfId="67" priority="338" operator="notEqual">
      <formula>M9</formula>
    </cfRule>
  </conditionalFormatting>
  <conditionalFormatting sqref="N50">
    <cfRule type="cellIs" dxfId="66" priority="337" operator="notEqual">
      <formula>N9</formula>
    </cfRule>
  </conditionalFormatting>
  <conditionalFormatting sqref="D51">
    <cfRule type="cellIs" dxfId="65" priority="336" operator="notEqual">
      <formula>D10+D13</formula>
    </cfRule>
  </conditionalFormatting>
  <conditionalFormatting sqref="D54">
    <cfRule type="cellIs" dxfId="64" priority="303" operator="notEqual">
      <formula>D16</formula>
    </cfRule>
  </conditionalFormatting>
  <conditionalFormatting sqref="E54">
    <cfRule type="cellIs" dxfId="63" priority="69" operator="notEqual">
      <formula>E16</formula>
    </cfRule>
  </conditionalFormatting>
  <conditionalFormatting sqref="F54">
    <cfRule type="cellIs" dxfId="62" priority="68" operator="notEqual">
      <formula>F16</formula>
    </cfRule>
  </conditionalFormatting>
  <conditionalFormatting sqref="G54">
    <cfRule type="cellIs" dxfId="61" priority="67" operator="notEqual">
      <formula>G16</formula>
    </cfRule>
  </conditionalFormatting>
  <conditionalFormatting sqref="H54">
    <cfRule type="cellIs" dxfId="60" priority="66" operator="notEqual">
      <formula>H16</formula>
    </cfRule>
  </conditionalFormatting>
  <conditionalFormatting sqref="I54">
    <cfRule type="cellIs" dxfId="59" priority="65" operator="notEqual">
      <formula>I16</formula>
    </cfRule>
  </conditionalFormatting>
  <conditionalFormatting sqref="J54">
    <cfRule type="cellIs" dxfId="58" priority="64" operator="notEqual">
      <formula>J16</formula>
    </cfRule>
  </conditionalFormatting>
  <conditionalFormatting sqref="K54">
    <cfRule type="cellIs" dxfId="57" priority="63" operator="notEqual">
      <formula>K16</formula>
    </cfRule>
  </conditionalFormatting>
  <conditionalFormatting sqref="L54">
    <cfRule type="cellIs" dxfId="56" priority="62" operator="notEqual">
      <formula>L16</formula>
    </cfRule>
  </conditionalFormatting>
  <conditionalFormatting sqref="M54">
    <cfRule type="cellIs" dxfId="55" priority="61" operator="notEqual">
      <formula>M16</formula>
    </cfRule>
  </conditionalFormatting>
  <conditionalFormatting sqref="N54">
    <cfRule type="cellIs" dxfId="54" priority="60" operator="notEqual">
      <formula>N16</formula>
    </cfRule>
  </conditionalFormatting>
  <conditionalFormatting sqref="D55">
    <cfRule type="cellIs" dxfId="53" priority="59" operator="notEqual">
      <formula>D17</formula>
    </cfRule>
  </conditionalFormatting>
  <conditionalFormatting sqref="E55">
    <cfRule type="cellIs" dxfId="52" priority="58" operator="notEqual">
      <formula>E17</formula>
    </cfRule>
  </conditionalFormatting>
  <conditionalFormatting sqref="F55">
    <cfRule type="cellIs" dxfId="51" priority="57" operator="notEqual">
      <formula>F17</formula>
    </cfRule>
  </conditionalFormatting>
  <conditionalFormatting sqref="G55">
    <cfRule type="cellIs" dxfId="50" priority="56" operator="notEqual">
      <formula>G17</formula>
    </cfRule>
  </conditionalFormatting>
  <conditionalFormatting sqref="H55">
    <cfRule type="cellIs" dxfId="49" priority="55" operator="notEqual">
      <formula>H17</formula>
    </cfRule>
  </conditionalFormatting>
  <conditionalFormatting sqref="I55">
    <cfRule type="cellIs" dxfId="48" priority="54" operator="notEqual">
      <formula>I17</formula>
    </cfRule>
  </conditionalFormatting>
  <conditionalFormatting sqref="J55">
    <cfRule type="cellIs" dxfId="47" priority="53" operator="notEqual">
      <formula>J17</formula>
    </cfRule>
  </conditionalFormatting>
  <conditionalFormatting sqref="K55">
    <cfRule type="cellIs" dxfId="46" priority="52" operator="notEqual">
      <formula>K17</formula>
    </cfRule>
  </conditionalFormatting>
  <conditionalFormatting sqref="L55">
    <cfRule type="cellIs" dxfId="45" priority="51" operator="notEqual">
      <formula>L17</formula>
    </cfRule>
  </conditionalFormatting>
  <conditionalFormatting sqref="M55">
    <cfRule type="cellIs" dxfId="44" priority="50" operator="notEqual">
      <formula>M17</formula>
    </cfRule>
  </conditionalFormatting>
  <conditionalFormatting sqref="N55">
    <cfRule type="cellIs" dxfId="43" priority="49" operator="notEqual">
      <formula>N17</formula>
    </cfRule>
  </conditionalFormatting>
  <conditionalFormatting sqref="D56">
    <cfRule type="cellIs" dxfId="42" priority="48" operator="notEqual">
      <formula>D18</formula>
    </cfRule>
  </conditionalFormatting>
  <conditionalFormatting sqref="E56">
    <cfRule type="cellIs" dxfId="41" priority="47" operator="notEqual">
      <formula>E18</formula>
    </cfRule>
  </conditionalFormatting>
  <conditionalFormatting sqref="F56">
    <cfRule type="cellIs" dxfId="40" priority="46" operator="notEqual">
      <formula>F18</formula>
    </cfRule>
  </conditionalFormatting>
  <conditionalFormatting sqref="G56">
    <cfRule type="cellIs" dxfId="39" priority="45" operator="notEqual">
      <formula>G18</formula>
    </cfRule>
  </conditionalFormatting>
  <conditionalFormatting sqref="H56">
    <cfRule type="cellIs" dxfId="38" priority="44" operator="notEqual">
      <formula>H18</formula>
    </cfRule>
  </conditionalFormatting>
  <conditionalFormatting sqref="I56">
    <cfRule type="cellIs" dxfId="37" priority="43" operator="notEqual">
      <formula>I18</formula>
    </cfRule>
  </conditionalFormatting>
  <conditionalFormatting sqref="J56">
    <cfRule type="cellIs" dxfId="36" priority="42" operator="notEqual">
      <formula>J18</formula>
    </cfRule>
  </conditionalFormatting>
  <conditionalFormatting sqref="K56">
    <cfRule type="cellIs" dxfId="35" priority="41" operator="notEqual">
      <formula>K18</formula>
    </cfRule>
  </conditionalFormatting>
  <conditionalFormatting sqref="L56">
    <cfRule type="cellIs" dxfId="34" priority="40" operator="notEqual">
      <formula>L18</formula>
    </cfRule>
  </conditionalFormatting>
  <conditionalFormatting sqref="M56">
    <cfRule type="cellIs" dxfId="33" priority="39" operator="notEqual">
      <formula>M18</formula>
    </cfRule>
  </conditionalFormatting>
  <conditionalFormatting sqref="N56">
    <cfRule type="cellIs" dxfId="32" priority="38" operator="notEqual">
      <formula>N18</formula>
    </cfRule>
  </conditionalFormatting>
  <conditionalFormatting sqref="E51">
    <cfRule type="cellIs" dxfId="31" priority="34" operator="notEqual">
      <formula>E10+E13</formula>
    </cfRule>
  </conditionalFormatting>
  <conditionalFormatting sqref="F51">
    <cfRule type="cellIs" dxfId="30" priority="33" operator="notEqual">
      <formula>F10+F13</formula>
    </cfRule>
  </conditionalFormatting>
  <conditionalFormatting sqref="G51">
    <cfRule type="cellIs" dxfId="29" priority="32" operator="notEqual">
      <formula>G10+G13</formula>
    </cfRule>
  </conditionalFormatting>
  <conditionalFormatting sqref="H51">
    <cfRule type="cellIs" dxfId="28" priority="31" operator="notEqual">
      <formula>H10+H13</formula>
    </cfRule>
  </conditionalFormatting>
  <conditionalFormatting sqref="I51">
    <cfRule type="cellIs" dxfId="27" priority="30" operator="notEqual">
      <formula>I10+I13</formula>
    </cfRule>
  </conditionalFormatting>
  <conditionalFormatting sqref="J51">
    <cfRule type="cellIs" dxfId="26" priority="29" operator="notEqual">
      <formula>J10+J13</formula>
    </cfRule>
  </conditionalFormatting>
  <conditionalFormatting sqref="K51">
    <cfRule type="cellIs" dxfId="25" priority="28" operator="notEqual">
      <formula>K10+K13</formula>
    </cfRule>
  </conditionalFormatting>
  <conditionalFormatting sqref="L51">
    <cfRule type="cellIs" dxfId="24" priority="27" operator="notEqual">
      <formula>L10+L13</formula>
    </cfRule>
  </conditionalFormatting>
  <conditionalFormatting sqref="M51">
    <cfRule type="cellIs" dxfId="23" priority="26" operator="notEqual">
      <formula>M10+M13</formula>
    </cfRule>
  </conditionalFormatting>
  <conditionalFormatting sqref="N51">
    <cfRule type="cellIs" dxfId="22" priority="25" operator="notEqual">
      <formula>N10+N13</formula>
    </cfRule>
  </conditionalFormatting>
  <conditionalFormatting sqref="D52">
    <cfRule type="cellIs" dxfId="21" priority="24" operator="notEqual">
      <formula>D11+D14</formula>
    </cfRule>
  </conditionalFormatting>
  <conditionalFormatting sqref="E52">
    <cfRule type="cellIs" dxfId="20" priority="23" operator="notEqual">
      <formula>E11+E14</formula>
    </cfRule>
  </conditionalFormatting>
  <conditionalFormatting sqref="F52">
    <cfRule type="cellIs" dxfId="19" priority="22" operator="notEqual">
      <formula>F11+F14</formula>
    </cfRule>
  </conditionalFormatting>
  <conditionalFormatting sqref="H52">
    <cfRule type="cellIs" dxfId="18" priority="20" operator="notEqual">
      <formula>H11+H14</formula>
    </cfRule>
  </conditionalFormatting>
  <conditionalFormatting sqref="I52">
    <cfRule type="cellIs" dxfId="17" priority="19" operator="notEqual">
      <formula>I11+I14</formula>
    </cfRule>
  </conditionalFormatting>
  <conditionalFormatting sqref="J52">
    <cfRule type="cellIs" dxfId="16" priority="18" operator="notEqual">
      <formula>J11+J14</formula>
    </cfRule>
  </conditionalFormatting>
  <conditionalFormatting sqref="K52">
    <cfRule type="cellIs" dxfId="15" priority="17" operator="notEqual">
      <formula>K11+K14</formula>
    </cfRule>
  </conditionalFormatting>
  <conditionalFormatting sqref="L52">
    <cfRule type="cellIs" dxfId="14" priority="16" operator="notEqual">
      <formula>L11+L14</formula>
    </cfRule>
  </conditionalFormatting>
  <conditionalFormatting sqref="M52">
    <cfRule type="cellIs" dxfId="13" priority="15" operator="notEqual">
      <formula>M11+M14</formula>
    </cfRule>
  </conditionalFormatting>
  <conditionalFormatting sqref="N52">
    <cfRule type="cellIs" dxfId="12" priority="14" operator="notEqual">
      <formula>N11+N14</formula>
    </cfRule>
  </conditionalFormatting>
  <conditionalFormatting sqref="D53">
    <cfRule type="cellIs" dxfId="11" priority="13" operator="notEqual">
      <formula>D12+D15</formula>
    </cfRule>
  </conditionalFormatting>
  <conditionalFormatting sqref="E53">
    <cfRule type="cellIs" dxfId="10" priority="12" operator="notEqual">
      <formula>E12+E15</formula>
    </cfRule>
  </conditionalFormatting>
  <conditionalFormatting sqref="F53">
    <cfRule type="cellIs" dxfId="9" priority="11" operator="notEqual">
      <formula>F12+F15</formula>
    </cfRule>
  </conditionalFormatting>
  <conditionalFormatting sqref="G52">
    <cfRule type="cellIs" dxfId="8" priority="9" operator="notEqual">
      <formula>G11+G14</formula>
    </cfRule>
  </conditionalFormatting>
  <conditionalFormatting sqref="G53">
    <cfRule type="cellIs" dxfId="7" priority="8" operator="notEqual">
      <formula>G12+G15</formula>
    </cfRule>
  </conditionalFormatting>
  <conditionalFormatting sqref="H53">
    <cfRule type="cellIs" dxfId="6" priority="7" operator="notEqual">
      <formula>H12+H15</formula>
    </cfRule>
  </conditionalFormatting>
  <conditionalFormatting sqref="I53">
    <cfRule type="cellIs" dxfId="5" priority="6" operator="notEqual">
      <formula>I12+I15</formula>
    </cfRule>
  </conditionalFormatting>
  <conditionalFormatting sqref="J53">
    <cfRule type="cellIs" dxfId="4" priority="5" operator="notEqual">
      <formula>J12+J15</formula>
    </cfRule>
  </conditionalFormatting>
  <conditionalFormatting sqref="K53">
    <cfRule type="cellIs" dxfId="3" priority="4" operator="notEqual">
      <formula>K12+K15</formula>
    </cfRule>
  </conditionalFormatting>
  <conditionalFormatting sqref="L53">
    <cfRule type="cellIs" dxfId="2" priority="3" operator="notEqual">
      <formula>L12+L15</formula>
    </cfRule>
  </conditionalFormatting>
  <conditionalFormatting sqref="M53">
    <cfRule type="cellIs" dxfId="1" priority="2" operator="notEqual">
      <formula>M12+M15</formula>
    </cfRule>
  </conditionalFormatting>
  <conditionalFormatting sqref="N53">
    <cfRule type="cellIs" dxfId="0" priority="1" operator="notEqual">
      <formula>N12+N15</formula>
    </cfRule>
  </conditionalFormatting>
  <hyperlinks>
    <hyperlink ref="A2" location="Validação!A1" display="Ver validação"/>
  </hyperlinks>
  <printOptions horizontalCentered="1"/>
  <pageMargins left="0.23622047244094491" right="0.23622047244094491" top="0.55000000000000004" bottom="0.27559055118110237" header="0.26" footer="0.35433070866141736"/>
  <pageSetup orientation="landscape" verticalDpi="300" r:id="rId1"/>
  <headerFooter alignWithMargins="0">
    <oddHeader>&amp;R&amp;"Verdana,Normal"&amp;7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 enableFormatConditionsCalculation="0">
    <tabColor theme="3" tint="-0.499984740745262"/>
    <pageSetUpPr autoPageBreaks="0"/>
  </sheetPr>
  <dimension ref="A1:AB26"/>
  <sheetViews>
    <sheetView showGridLines="0" showRowColHeaders="0" zoomScaleNormal="100" workbookViewId="0">
      <selection activeCell="E13" sqref="E13"/>
    </sheetView>
  </sheetViews>
  <sheetFormatPr defaultRowHeight="9" x14ac:dyDescent="0.15"/>
  <cols>
    <col min="1" max="1" width="8.5703125" style="15" customWidth="1"/>
    <col min="2" max="2" width="26.28515625" style="15" customWidth="1"/>
    <col min="3" max="3" width="17.7109375" style="15" customWidth="1"/>
    <col min="4" max="4" width="3.7109375" style="15" customWidth="1"/>
    <col min="5" max="6" width="19.7109375" style="15" customWidth="1"/>
    <col min="7" max="8" width="8.140625" style="86" customWidth="1"/>
    <col min="9" max="9" width="6" style="86" customWidth="1"/>
    <col min="10" max="16384" width="9.140625" style="15"/>
  </cols>
  <sheetData>
    <row r="1" spans="1:17" s="236" customFormat="1" ht="17.25" customHeight="1" x14ac:dyDescent="0.2">
      <c r="A1" s="239" t="str">
        <f>IF(Identificação!C17="","",Identificação!C17)</f>
        <v>ESCOLA BÁSICA E SECUNDÁRIA DO PORTO MONIZ</v>
      </c>
    </row>
    <row r="2" spans="1:17" s="236" customFormat="1" ht="17.25" customHeight="1" thickBot="1" x14ac:dyDescent="0.25">
      <c r="A2" s="235" t="str">
        <f>IF(Validação!E9="Preenchido","","Mensagem: " &amp; Validação!E9 &amp; "! " &amp; Validação!E10)</f>
        <v/>
      </c>
      <c r="B2" s="235"/>
      <c r="C2" s="235"/>
      <c r="D2" s="235"/>
      <c r="E2" s="235"/>
      <c r="F2" s="235"/>
      <c r="G2" s="13"/>
      <c r="H2" s="13"/>
      <c r="I2" s="13"/>
      <c r="J2" s="13"/>
      <c r="K2" s="13"/>
      <c r="M2" s="13"/>
      <c r="P2" s="237"/>
      <c r="Q2" s="238"/>
    </row>
    <row r="3" spans="1:17" ht="34.5" customHeight="1" x14ac:dyDescent="0.15">
      <c r="A3" s="75" t="s">
        <v>34</v>
      </c>
      <c r="B3" s="107" t="s">
        <v>542</v>
      </c>
      <c r="C3" s="375" t="s">
        <v>35</v>
      </c>
      <c r="D3" s="376"/>
      <c r="E3" s="137" t="s">
        <v>36</v>
      </c>
      <c r="F3" s="138" t="s">
        <v>22</v>
      </c>
      <c r="G3" s="83"/>
      <c r="H3" s="83"/>
      <c r="I3" s="83"/>
      <c r="J3" s="58"/>
      <c r="K3" s="58"/>
    </row>
    <row r="4" spans="1:17" ht="22.5" customHeight="1" x14ac:dyDescent="0.15">
      <c r="A4" s="381"/>
      <c r="B4" s="55" t="s">
        <v>37</v>
      </c>
      <c r="C4" s="373">
        <v>0</v>
      </c>
      <c r="D4" s="374"/>
      <c r="E4" s="1">
        <v>0</v>
      </c>
      <c r="F4" s="52">
        <f>SUM(C4,E4)</f>
        <v>0</v>
      </c>
      <c r="G4" s="57">
        <f>IF(OR(C4="",E4=""),1,0)</f>
        <v>0</v>
      </c>
      <c r="H4" s="57">
        <f>SUM(G4,G5,G6,G7,G8,G9,G10,G11,G12,G13,G14,G15)</f>
        <v>0</v>
      </c>
      <c r="I4" s="57" t="str">
        <f>IF(SUM(C4:D15)&lt;&gt;'Recursos Humanos'!N4,"ERROH",IF(SUM(E4:E15)&lt;&gt;'Recursos Humanos'!N5,"ERROM","OK"))</f>
        <v>OK</v>
      </c>
      <c r="J4" s="166">
        <v>18</v>
      </c>
      <c r="K4" s="57" t="str">
        <f>IF(F4&gt;0,"ERRO18","OK")</f>
        <v>OK</v>
      </c>
    </row>
    <row r="5" spans="1:17" ht="22.5" customHeight="1" x14ac:dyDescent="0.15">
      <c r="A5" s="382"/>
      <c r="B5" s="55" t="s">
        <v>38</v>
      </c>
      <c r="C5" s="373">
        <v>0</v>
      </c>
      <c r="D5" s="374"/>
      <c r="E5" s="1">
        <v>0</v>
      </c>
      <c r="F5" s="52">
        <f>SUM(C5,E5)</f>
        <v>0</v>
      </c>
      <c r="G5" s="57">
        <f t="shared" ref="G5:G14" si="0">IF(OR(C5="",E5=""),1,0)</f>
        <v>0</v>
      </c>
      <c r="H5" s="57"/>
      <c r="I5" s="57"/>
      <c r="J5" s="166">
        <v>21</v>
      </c>
      <c r="K5" s="79"/>
    </row>
    <row r="6" spans="1:17" ht="22.5" customHeight="1" x14ac:dyDescent="0.15">
      <c r="A6" s="382"/>
      <c r="B6" s="55" t="s">
        <v>39</v>
      </c>
      <c r="C6" s="373">
        <v>0</v>
      </c>
      <c r="D6" s="374"/>
      <c r="E6" s="1">
        <v>1</v>
      </c>
      <c r="F6" s="52">
        <f t="shared" ref="F6:F15" si="1">SUM(C6,E6)</f>
        <v>1</v>
      </c>
      <c r="G6" s="57">
        <f t="shared" si="0"/>
        <v>0</v>
      </c>
      <c r="H6" s="57"/>
      <c r="I6" s="57"/>
      <c r="J6" s="166">
        <v>27</v>
      </c>
      <c r="K6" s="79"/>
    </row>
    <row r="7" spans="1:17" ht="22.5" customHeight="1" x14ac:dyDescent="0.15">
      <c r="A7" s="382"/>
      <c r="B7" s="55" t="s">
        <v>40</v>
      </c>
      <c r="C7" s="373">
        <v>2</v>
      </c>
      <c r="D7" s="374"/>
      <c r="E7" s="1">
        <v>9</v>
      </c>
      <c r="F7" s="52">
        <f t="shared" si="1"/>
        <v>11</v>
      </c>
      <c r="G7" s="57">
        <f t="shared" si="0"/>
        <v>0</v>
      </c>
      <c r="H7" s="57"/>
      <c r="I7" s="57"/>
      <c r="J7" s="166">
        <v>32</v>
      </c>
      <c r="K7" s="79"/>
    </row>
    <row r="8" spans="1:17" ht="22.5" customHeight="1" x14ac:dyDescent="0.15">
      <c r="A8" s="382"/>
      <c r="B8" s="55" t="s">
        <v>41</v>
      </c>
      <c r="C8" s="373">
        <v>3</v>
      </c>
      <c r="D8" s="374"/>
      <c r="E8" s="1">
        <v>11</v>
      </c>
      <c r="F8" s="52">
        <f t="shared" si="1"/>
        <v>14</v>
      </c>
      <c r="G8" s="57">
        <f t="shared" si="0"/>
        <v>0</v>
      </c>
      <c r="H8" s="57"/>
      <c r="I8" s="57"/>
      <c r="J8" s="166">
        <v>37</v>
      </c>
      <c r="K8" s="79"/>
    </row>
    <row r="9" spans="1:17" ht="22.5" customHeight="1" x14ac:dyDescent="0.15">
      <c r="A9" s="382"/>
      <c r="B9" s="55" t="s">
        <v>42</v>
      </c>
      <c r="C9" s="373">
        <v>4</v>
      </c>
      <c r="D9" s="374"/>
      <c r="E9" s="1">
        <v>13</v>
      </c>
      <c r="F9" s="52">
        <f t="shared" si="1"/>
        <v>17</v>
      </c>
      <c r="G9" s="57">
        <f t="shared" si="0"/>
        <v>0</v>
      </c>
      <c r="H9" s="57"/>
      <c r="I9" s="57"/>
      <c r="J9" s="166">
        <v>42</v>
      </c>
      <c r="K9" s="79"/>
    </row>
    <row r="10" spans="1:17" ht="22.5" customHeight="1" x14ac:dyDescent="0.15">
      <c r="A10" s="382"/>
      <c r="B10" s="55" t="s">
        <v>43</v>
      </c>
      <c r="C10" s="373">
        <v>2</v>
      </c>
      <c r="D10" s="374"/>
      <c r="E10" s="1">
        <v>6</v>
      </c>
      <c r="F10" s="52">
        <f t="shared" si="1"/>
        <v>8</v>
      </c>
      <c r="G10" s="57">
        <f t="shared" si="0"/>
        <v>0</v>
      </c>
      <c r="H10" s="57"/>
      <c r="I10" s="57"/>
      <c r="J10" s="166">
        <v>47</v>
      </c>
      <c r="K10" s="79"/>
    </row>
    <row r="11" spans="1:17" ht="22.5" customHeight="1" x14ac:dyDescent="0.15">
      <c r="A11" s="382"/>
      <c r="B11" s="55" t="s">
        <v>44</v>
      </c>
      <c r="C11" s="373">
        <v>2</v>
      </c>
      <c r="D11" s="374"/>
      <c r="E11" s="1">
        <v>4</v>
      </c>
      <c r="F11" s="52">
        <f t="shared" si="1"/>
        <v>6</v>
      </c>
      <c r="G11" s="57">
        <f t="shared" si="0"/>
        <v>0</v>
      </c>
      <c r="H11" s="57"/>
      <c r="I11" s="57"/>
      <c r="J11" s="166">
        <v>52</v>
      </c>
      <c r="K11" s="79"/>
    </row>
    <row r="12" spans="1:17" ht="22.5" customHeight="1" x14ac:dyDescent="0.15">
      <c r="A12" s="382"/>
      <c r="B12" s="55" t="s">
        <v>45</v>
      </c>
      <c r="C12" s="373">
        <v>1</v>
      </c>
      <c r="D12" s="374"/>
      <c r="E12" s="1">
        <v>3</v>
      </c>
      <c r="F12" s="52">
        <f t="shared" si="1"/>
        <v>4</v>
      </c>
      <c r="G12" s="57">
        <f t="shared" si="0"/>
        <v>0</v>
      </c>
      <c r="H12" s="57"/>
      <c r="I12" s="57"/>
      <c r="J12" s="166">
        <v>57</v>
      </c>
      <c r="K12" s="79"/>
    </row>
    <row r="13" spans="1:17" ht="22.5" customHeight="1" x14ac:dyDescent="0.15">
      <c r="A13" s="382"/>
      <c r="B13" s="55" t="s">
        <v>46</v>
      </c>
      <c r="C13" s="373">
        <v>2</v>
      </c>
      <c r="D13" s="374"/>
      <c r="E13" s="1">
        <v>4</v>
      </c>
      <c r="F13" s="52">
        <f t="shared" si="1"/>
        <v>6</v>
      </c>
      <c r="G13" s="57">
        <f t="shared" si="0"/>
        <v>0</v>
      </c>
      <c r="H13" s="57"/>
      <c r="I13" s="57"/>
      <c r="J13" s="166">
        <v>62</v>
      </c>
      <c r="K13" s="79"/>
    </row>
    <row r="14" spans="1:17" ht="22.5" customHeight="1" x14ac:dyDescent="0.15">
      <c r="A14" s="382"/>
      <c r="B14" s="55" t="s">
        <v>47</v>
      </c>
      <c r="C14" s="373">
        <v>0</v>
      </c>
      <c r="D14" s="374"/>
      <c r="E14" s="1">
        <v>0</v>
      </c>
      <c r="F14" s="52">
        <f t="shared" si="1"/>
        <v>0</v>
      </c>
      <c r="G14" s="57">
        <f t="shared" si="0"/>
        <v>0</v>
      </c>
      <c r="H14" s="57"/>
      <c r="I14" s="57"/>
      <c r="J14" s="166">
        <v>67</v>
      </c>
      <c r="K14" s="79"/>
    </row>
    <row r="15" spans="1:17" ht="22.5" customHeight="1" thickBot="1" x14ac:dyDescent="0.2">
      <c r="A15" s="383"/>
      <c r="B15" s="142" t="s">
        <v>48</v>
      </c>
      <c r="C15" s="373">
        <v>0</v>
      </c>
      <c r="D15" s="374"/>
      <c r="E15" s="1">
        <v>0</v>
      </c>
      <c r="F15" s="143">
        <f t="shared" si="1"/>
        <v>0</v>
      </c>
      <c r="G15" s="57">
        <f>IF(OR(C15="",E15=""),1,0)</f>
        <v>0</v>
      </c>
      <c r="H15" s="57"/>
      <c r="I15" s="57"/>
      <c r="J15" s="166">
        <v>70</v>
      </c>
      <c r="K15" s="57" t="str">
        <f>IF(F15&gt;0,"ERRO70","OK")</f>
        <v>OK</v>
      </c>
    </row>
    <row r="16" spans="1:17" ht="21" customHeight="1" x14ac:dyDescent="0.15">
      <c r="A16" s="384" t="s">
        <v>535</v>
      </c>
      <c r="B16" s="167"/>
      <c r="C16" s="168"/>
      <c r="D16" s="153"/>
      <c r="E16" s="169" t="s">
        <v>515</v>
      </c>
      <c r="F16" s="156">
        <f>IF(SUM(F4:F15)=0,0,(F4*J4+F5*J5+F6*J6+F7*J7+F8*J8+F9*J9+F10*J10+F11*J11+F12*J12+F13*J13+F14*J14+F15*J15)/SUM(F4:F15))</f>
        <v>43.268656716417908</v>
      </c>
      <c r="G16" s="57">
        <f>IF(F16="",1,0)</f>
        <v>0</v>
      </c>
      <c r="H16" s="57">
        <f>SUM(G16,G17,G18)</f>
        <v>0</v>
      </c>
      <c r="I16" s="57"/>
      <c r="J16" s="58"/>
      <c r="K16" s="58"/>
    </row>
    <row r="17" spans="1:28" ht="21" customHeight="1" x14ac:dyDescent="0.15">
      <c r="A17" s="385"/>
      <c r="B17" s="170"/>
      <c r="C17" s="158"/>
      <c r="D17" s="158"/>
      <c r="E17" s="171" t="s">
        <v>411</v>
      </c>
      <c r="F17" s="160">
        <f>IF(SUM(C4:C15)=0,0,(C4*J4+C5*J5+C6*J6+C7*J7+C8*J8+C9*J9+C10*J10+C11*J11+C12*J12+C13*J13+C14*J14+C15*J15)/SUM(C4:C15))</f>
        <v>45.125</v>
      </c>
      <c r="G17" s="57">
        <f>IF(F17="",1,0)</f>
        <v>0</v>
      </c>
      <c r="H17" s="57"/>
      <c r="I17" s="57"/>
      <c r="J17" s="58"/>
      <c r="K17" s="58"/>
    </row>
    <row r="18" spans="1:28" ht="21" customHeight="1" thickBot="1" x14ac:dyDescent="0.2">
      <c r="A18" s="386"/>
      <c r="B18" s="172"/>
      <c r="C18" s="162"/>
      <c r="D18" s="162"/>
      <c r="E18" s="173" t="s">
        <v>412</v>
      </c>
      <c r="F18" s="164">
        <f>IF(SUM(E4:E15)=0,0,(E4*J4+E5*J5+E6*J6+E7*J7+E8*J8+E9*J9+E10*J10+E11*J11+E12*J12+E13*J13+E14*J14+E15*J15)/SUM(E4:E15))</f>
        <v>42.686274509803923</v>
      </c>
      <c r="G18" s="57">
        <f>IF(F18="",1,0)</f>
        <v>0</v>
      </c>
      <c r="H18" s="57"/>
      <c r="I18" s="57"/>
      <c r="J18" s="58"/>
      <c r="K18" s="58"/>
    </row>
    <row r="19" spans="1:28" ht="13.5" customHeight="1" x14ac:dyDescent="0.15">
      <c r="G19" s="15"/>
      <c r="H19" s="15"/>
      <c r="I19" s="15"/>
    </row>
    <row r="20" spans="1:28" s="65" customFormat="1" ht="13.5" customHeight="1" x14ac:dyDescent="0.15">
      <c r="A20" s="62" t="s">
        <v>410</v>
      </c>
      <c r="B20" s="63"/>
      <c r="C20" s="64"/>
      <c r="N20" s="67"/>
      <c r="P20" s="68"/>
      <c r="Q20" s="68"/>
      <c r="R20" s="68"/>
      <c r="S20" s="68"/>
      <c r="T20" s="68"/>
      <c r="U20" s="68"/>
      <c r="V20" s="68"/>
      <c r="W20" s="68"/>
      <c r="X20" s="68"/>
      <c r="Y20" s="68"/>
      <c r="Z20" s="69"/>
      <c r="AA20" s="69"/>
      <c r="AB20" s="69"/>
    </row>
    <row r="21" spans="1:28" s="65" customFormat="1" ht="19.5" customHeight="1" x14ac:dyDescent="0.15">
      <c r="A21" s="380" t="s">
        <v>536</v>
      </c>
      <c r="B21" s="380"/>
      <c r="C21" s="380"/>
      <c r="D21" s="380"/>
      <c r="E21" s="380"/>
      <c r="F21" s="380"/>
      <c r="G21" s="70"/>
      <c r="H21" s="70"/>
      <c r="I21" s="70"/>
      <c r="J21" s="70"/>
      <c r="K21" s="70"/>
      <c r="L21" s="70"/>
      <c r="M21" s="70"/>
      <c r="N21" s="70"/>
      <c r="O21" s="139"/>
      <c r="P21" s="71"/>
      <c r="Q21" s="72"/>
      <c r="R21" s="68"/>
      <c r="S21" s="68"/>
      <c r="T21" s="68"/>
      <c r="U21" s="68"/>
      <c r="V21" s="68"/>
      <c r="W21" s="68"/>
      <c r="X21" s="68"/>
      <c r="Y21" s="68"/>
      <c r="Z21" s="69"/>
      <c r="AA21" s="69"/>
      <c r="AB21" s="69"/>
    </row>
    <row r="22" spans="1:28" s="65" customFormat="1" ht="19.5" customHeight="1" x14ac:dyDescent="0.15">
      <c r="A22" s="380" t="s">
        <v>534</v>
      </c>
      <c r="B22" s="380"/>
      <c r="C22" s="380"/>
      <c r="D22" s="380"/>
      <c r="E22" s="380"/>
      <c r="F22" s="380"/>
      <c r="G22" s="70"/>
      <c r="H22" s="70"/>
      <c r="I22" s="70"/>
      <c r="J22" s="70"/>
      <c r="K22" s="70"/>
      <c r="L22" s="70"/>
      <c r="M22" s="70"/>
      <c r="N22" s="70"/>
      <c r="O22" s="139"/>
      <c r="P22" s="71"/>
      <c r="Q22" s="72"/>
      <c r="R22" s="68"/>
      <c r="S22" s="68"/>
      <c r="T22" s="68"/>
      <c r="U22" s="68"/>
      <c r="V22" s="68"/>
      <c r="W22" s="68"/>
      <c r="X22" s="68"/>
      <c r="Y22" s="68"/>
      <c r="Z22" s="69"/>
      <c r="AA22" s="69"/>
      <c r="AB22" s="69"/>
    </row>
    <row r="23" spans="1:28" ht="13.5" customHeight="1" x14ac:dyDescent="0.15">
      <c r="G23" s="15"/>
      <c r="H23" s="15"/>
      <c r="I23" s="15"/>
      <c r="O23" s="73"/>
      <c r="P23" s="73"/>
      <c r="Q23" s="73"/>
    </row>
    <row r="24" spans="1:28" ht="13.5" customHeight="1" thickBot="1" x14ac:dyDescent="0.2">
      <c r="A24" s="62" t="s">
        <v>509</v>
      </c>
      <c r="B24" s="63"/>
      <c r="C24" s="64"/>
      <c r="D24" s="65"/>
      <c r="E24" s="65"/>
      <c r="F24" s="65"/>
      <c r="G24" s="65"/>
      <c r="H24" s="65"/>
      <c r="I24" s="65"/>
      <c r="J24" s="65"/>
      <c r="K24" s="65"/>
      <c r="L24" s="65"/>
      <c r="M24" s="65"/>
      <c r="N24" s="67"/>
      <c r="O24" s="73"/>
      <c r="P24" s="73"/>
      <c r="Q24" s="73"/>
    </row>
    <row r="25" spans="1:28" ht="61.5" customHeight="1" thickBot="1" x14ac:dyDescent="0.2">
      <c r="A25" s="377"/>
      <c r="B25" s="378"/>
      <c r="C25" s="378"/>
      <c r="D25" s="378"/>
      <c r="E25" s="378"/>
      <c r="F25" s="379"/>
      <c r="G25" s="74"/>
      <c r="H25" s="74"/>
      <c r="I25" s="74"/>
      <c r="J25" s="74"/>
      <c r="K25" s="74"/>
      <c r="L25" s="74"/>
      <c r="M25" s="74"/>
      <c r="N25" s="74"/>
      <c r="O25" s="73"/>
      <c r="P25" s="73"/>
      <c r="Q25" s="73"/>
    </row>
    <row r="26" spans="1:28" x14ac:dyDescent="0.15">
      <c r="A26" s="71"/>
      <c r="B26" s="71"/>
      <c r="C26" s="71"/>
      <c r="D26" s="71"/>
      <c r="E26" s="71"/>
      <c r="F26" s="71"/>
      <c r="G26" s="71"/>
      <c r="H26" s="71"/>
      <c r="I26" s="71"/>
      <c r="J26" s="71"/>
      <c r="K26" s="71"/>
      <c r="L26" s="71"/>
      <c r="M26" s="71"/>
      <c r="N26" s="71"/>
    </row>
  </sheetData>
  <sheetProtection password="CA17" sheet="1" objects="1" scenarios="1" formatCells="0"/>
  <mergeCells count="18">
    <mergeCell ref="A25:F25"/>
    <mergeCell ref="A22:F22"/>
    <mergeCell ref="C15:D15"/>
    <mergeCell ref="C12:D12"/>
    <mergeCell ref="A4:A15"/>
    <mergeCell ref="A16:A18"/>
    <mergeCell ref="C4:D4"/>
    <mergeCell ref="C5:D5"/>
    <mergeCell ref="C6:D6"/>
    <mergeCell ref="C7:D7"/>
    <mergeCell ref="A21:F21"/>
    <mergeCell ref="C14:D14"/>
    <mergeCell ref="C10:D10"/>
    <mergeCell ref="C11:D11"/>
    <mergeCell ref="C13:D13"/>
    <mergeCell ref="C9:D9"/>
    <mergeCell ref="C3:D3"/>
    <mergeCell ref="C8:D8"/>
  </mergeCells>
  <phoneticPr fontId="0" type="noConversion"/>
  <hyperlinks>
    <hyperlink ref="A2" location="Validação!A1" display="Ver validação"/>
  </hyperlinks>
  <printOptions horizontalCentered="1"/>
  <pageMargins left="0.23622047244094491" right="0.23622047244094491" top="0.55000000000000004" bottom="0.39370078740157483" header="0.28999999999999998" footer="0"/>
  <pageSetup orientation="landscape" horizontalDpi="300" verticalDpi="300" r:id="rId1"/>
  <headerFooter alignWithMargins="0">
    <oddHeader>&amp;R&amp;"Verdana,Normal"&amp;7 2</oddHeader>
  </headerFooter>
  <ignoredErrors>
    <ignoredError sqref="F16:F1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3" enableFormatConditionsCalculation="0">
    <tabColor theme="3" tint="-0.499984740745262"/>
    <pageSetUpPr autoPageBreaks="0"/>
  </sheetPr>
  <dimension ref="A1:AB21"/>
  <sheetViews>
    <sheetView showGridLines="0" showRowColHeaders="0" zoomScaleNormal="100" workbookViewId="0">
      <selection activeCell="J6" sqref="J6"/>
    </sheetView>
  </sheetViews>
  <sheetFormatPr defaultRowHeight="9" x14ac:dyDescent="0.15"/>
  <cols>
    <col min="1" max="1" width="8.5703125" style="15" customWidth="1"/>
    <col min="2" max="2" width="20.7109375" style="15" customWidth="1"/>
    <col min="3" max="5" width="6.85546875" style="15" customWidth="1"/>
    <col min="6" max="16" width="7.7109375" style="15" customWidth="1"/>
    <col min="17" max="18" width="8.140625" style="15" customWidth="1"/>
    <col min="19" max="19" width="6" style="15" customWidth="1"/>
    <col min="20"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IF(Validação!E12="Preenchido","","Mensagem: " &amp; Validação!E12 &amp; "! " &amp; Validação!E13)</f>
        <v/>
      </c>
      <c r="B2" s="235"/>
      <c r="C2" s="235"/>
      <c r="D2" s="235"/>
      <c r="E2" s="235"/>
      <c r="F2" s="235"/>
      <c r="G2" s="13"/>
      <c r="H2" s="13"/>
      <c r="I2" s="13"/>
      <c r="J2" s="13"/>
      <c r="K2" s="13"/>
      <c r="M2" s="13"/>
      <c r="P2" s="237"/>
      <c r="Q2" s="238"/>
    </row>
    <row r="3" spans="1:28" ht="87" customHeight="1" x14ac:dyDescent="0.15">
      <c r="A3" s="75" t="s">
        <v>49</v>
      </c>
      <c r="B3" s="107" t="s">
        <v>541</v>
      </c>
      <c r="C3" s="76" t="s">
        <v>35</v>
      </c>
      <c r="D3" s="76" t="s">
        <v>36</v>
      </c>
      <c r="E3" s="76" t="s">
        <v>22</v>
      </c>
      <c r="F3" s="76" t="s">
        <v>21</v>
      </c>
      <c r="G3" s="2" t="s">
        <v>406</v>
      </c>
      <c r="H3" s="76" t="s">
        <v>407</v>
      </c>
      <c r="I3" s="76" t="s">
        <v>408</v>
      </c>
      <c r="J3" s="76" t="s">
        <v>409</v>
      </c>
      <c r="K3" s="76" t="s">
        <v>354</v>
      </c>
      <c r="L3" s="76" t="s">
        <v>416</v>
      </c>
      <c r="M3" s="76" t="s">
        <v>417</v>
      </c>
      <c r="N3" s="76" t="s">
        <v>415</v>
      </c>
      <c r="O3" s="76" t="s">
        <v>33</v>
      </c>
      <c r="P3" s="77" t="s">
        <v>22</v>
      </c>
    </row>
    <row r="4" spans="1:28" ht="22.5" customHeight="1" x14ac:dyDescent="0.15">
      <c r="A4" s="381"/>
      <c r="B4" s="55" t="s">
        <v>50</v>
      </c>
      <c r="C4" s="1">
        <v>1</v>
      </c>
      <c r="D4" s="1">
        <v>3</v>
      </c>
      <c r="E4" s="51">
        <f>SUM(C4:D4)</f>
        <v>4</v>
      </c>
      <c r="F4" s="5">
        <v>0</v>
      </c>
      <c r="G4" s="5">
        <v>0</v>
      </c>
      <c r="H4" s="5">
        <v>0</v>
      </c>
      <c r="I4" s="5">
        <v>0</v>
      </c>
      <c r="J4" s="5">
        <v>0</v>
      </c>
      <c r="K4" s="5">
        <v>0</v>
      </c>
      <c r="L4" s="148">
        <v>0</v>
      </c>
      <c r="M4" s="148">
        <v>0</v>
      </c>
      <c r="N4" s="5">
        <v>4</v>
      </c>
      <c r="O4" s="5">
        <v>0</v>
      </c>
      <c r="P4" s="143">
        <f>SUM(F4:O4)</f>
        <v>4</v>
      </c>
      <c r="Q4" s="57">
        <f>IF(OR(F4="",G4="",H4="",I4="",J4="",K4="",N4="",O4=""),1,0)</f>
        <v>0</v>
      </c>
      <c r="R4" s="57">
        <f>SUM(Q4,Q5,Q6,Q7,Q8,Q9,Q10,Q11)</f>
        <v>0</v>
      </c>
      <c r="S4" s="57" t="str">
        <f>IF(SUM(C4:C11)&lt;&gt;'Recursos Humanos'!N4,"ERROH",IF(SUM(D4:D11)&lt;&gt;'Recursos Humanos'!N5,"ERROM","OK"))</f>
        <v>OK</v>
      </c>
      <c r="T4" s="57">
        <v>5</v>
      </c>
    </row>
    <row r="5" spans="1:28" ht="22.5" customHeight="1" x14ac:dyDescent="0.15">
      <c r="A5" s="382"/>
      <c r="B5" s="146" t="s">
        <v>51</v>
      </c>
      <c r="C5" s="1">
        <v>2</v>
      </c>
      <c r="D5" s="1">
        <v>14</v>
      </c>
      <c r="E5" s="51">
        <f t="shared" ref="E5:E11" si="0">SUM(C5:D5)</f>
        <v>16</v>
      </c>
      <c r="F5" s="5">
        <v>0</v>
      </c>
      <c r="G5" s="5">
        <v>0</v>
      </c>
      <c r="H5" s="5">
        <v>0</v>
      </c>
      <c r="I5" s="5">
        <v>0</v>
      </c>
      <c r="J5" s="5">
        <v>0</v>
      </c>
      <c r="K5" s="5">
        <v>0</v>
      </c>
      <c r="L5" s="148">
        <v>0</v>
      </c>
      <c r="M5" s="148">
        <v>0</v>
      </c>
      <c r="N5" s="5">
        <v>16</v>
      </c>
      <c r="O5" s="5">
        <v>0</v>
      </c>
      <c r="P5" s="143">
        <f t="shared" ref="P5:P11" si="1">SUM(F5:O5)</f>
        <v>16</v>
      </c>
      <c r="Q5" s="57">
        <f t="shared" ref="Q5:Q11" si="2">IF(OR(F5="",G5="",H5="",I5="",J5="",K5="",N5="",O5=""),1,0)</f>
        <v>0</v>
      </c>
      <c r="R5" s="57"/>
      <c r="S5" s="57"/>
      <c r="T5" s="57">
        <v>7</v>
      </c>
    </row>
    <row r="6" spans="1:28" ht="22.5" customHeight="1" x14ac:dyDescent="0.15">
      <c r="A6" s="382"/>
      <c r="B6" s="146" t="s">
        <v>52</v>
      </c>
      <c r="C6" s="1">
        <v>4</v>
      </c>
      <c r="D6" s="1">
        <v>8</v>
      </c>
      <c r="E6" s="51">
        <f t="shared" si="0"/>
        <v>12</v>
      </c>
      <c r="F6" s="5">
        <v>0</v>
      </c>
      <c r="G6" s="5">
        <v>0</v>
      </c>
      <c r="H6" s="5">
        <v>1</v>
      </c>
      <c r="I6" s="5">
        <v>6</v>
      </c>
      <c r="J6" s="5">
        <v>0</v>
      </c>
      <c r="K6" s="5">
        <v>1</v>
      </c>
      <c r="L6" s="148">
        <v>0</v>
      </c>
      <c r="M6" s="148">
        <v>0</v>
      </c>
      <c r="N6" s="5">
        <v>4</v>
      </c>
      <c r="O6" s="5">
        <v>0</v>
      </c>
      <c r="P6" s="143">
        <f t="shared" si="1"/>
        <v>12</v>
      </c>
      <c r="Q6" s="57">
        <f t="shared" si="2"/>
        <v>0</v>
      </c>
      <c r="R6" s="79"/>
      <c r="S6" s="79"/>
      <c r="T6" s="57">
        <v>12</v>
      </c>
    </row>
    <row r="7" spans="1:28" ht="22.5" customHeight="1" x14ac:dyDescent="0.15">
      <c r="A7" s="382"/>
      <c r="B7" s="146" t="s">
        <v>53</v>
      </c>
      <c r="C7" s="1">
        <v>4</v>
      </c>
      <c r="D7" s="1">
        <v>16</v>
      </c>
      <c r="E7" s="51">
        <f t="shared" si="0"/>
        <v>20</v>
      </c>
      <c r="F7" s="5">
        <v>2</v>
      </c>
      <c r="G7" s="5">
        <v>0</v>
      </c>
      <c r="H7" s="5">
        <v>3</v>
      </c>
      <c r="I7" s="5">
        <v>7</v>
      </c>
      <c r="J7" s="5">
        <v>0</v>
      </c>
      <c r="K7" s="5">
        <v>0</v>
      </c>
      <c r="L7" s="148">
        <v>0</v>
      </c>
      <c r="M7" s="148">
        <v>0</v>
      </c>
      <c r="N7" s="5">
        <v>8</v>
      </c>
      <c r="O7" s="5">
        <v>0</v>
      </c>
      <c r="P7" s="143">
        <f t="shared" si="1"/>
        <v>20</v>
      </c>
      <c r="Q7" s="57">
        <f>IF(OR(F7="",G7="",H7="",I7="",J7="",K7="",N7="",O7=""),1,0)</f>
        <v>0</v>
      </c>
      <c r="R7" s="79"/>
      <c r="S7" s="79"/>
      <c r="T7" s="57">
        <v>17</v>
      </c>
    </row>
    <row r="8" spans="1:28" ht="22.5" customHeight="1" x14ac:dyDescent="0.15">
      <c r="A8" s="382"/>
      <c r="B8" s="146" t="s">
        <v>54</v>
      </c>
      <c r="C8" s="1">
        <v>4</v>
      </c>
      <c r="D8" s="1">
        <v>6</v>
      </c>
      <c r="E8" s="51">
        <f t="shared" si="0"/>
        <v>10</v>
      </c>
      <c r="F8" s="5">
        <v>0</v>
      </c>
      <c r="G8" s="5">
        <v>0</v>
      </c>
      <c r="H8" s="5">
        <v>2</v>
      </c>
      <c r="I8" s="5">
        <v>8</v>
      </c>
      <c r="J8" s="5">
        <v>0</v>
      </c>
      <c r="K8" s="5">
        <v>0</v>
      </c>
      <c r="L8" s="148">
        <v>0</v>
      </c>
      <c r="M8" s="148">
        <v>0</v>
      </c>
      <c r="N8" s="5">
        <v>0</v>
      </c>
      <c r="O8" s="5">
        <v>0</v>
      </c>
      <c r="P8" s="143">
        <f t="shared" si="1"/>
        <v>10</v>
      </c>
      <c r="Q8" s="57">
        <f t="shared" si="2"/>
        <v>0</v>
      </c>
      <c r="R8" s="79"/>
      <c r="S8" s="79"/>
      <c r="T8" s="57">
        <v>22</v>
      </c>
    </row>
    <row r="9" spans="1:28" ht="22.5" customHeight="1" x14ac:dyDescent="0.15">
      <c r="A9" s="382"/>
      <c r="B9" s="146" t="s">
        <v>39</v>
      </c>
      <c r="C9" s="1">
        <v>1</v>
      </c>
      <c r="D9" s="1">
        <v>2</v>
      </c>
      <c r="E9" s="51">
        <f t="shared" si="0"/>
        <v>3</v>
      </c>
      <c r="F9" s="5">
        <v>1</v>
      </c>
      <c r="G9" s="5">
        <v>0</v>
      </c>
      <c r="H9" s="5">
        <v>0</v>
      </c>
      <c r="I9" s="5">
        <v>0</v>
      </c>
      <c r="J9" s="5">
        <v>0</v>
      </c>
      <c r="K9" s="5">
        <v>0</v>
      </c>
      <c r="L9" s="148">
        <v>0</v>
      </c>
      <c r="M9" s="148">
        <v>0</v>
      </c>
      <c r="N9" s="5">
        <v>2</v>
      </c>
      <c r="O9" s="5">
        <v>0</v>
      </c>
      <c r="P9" s="143">
        <f t="shared" si="1"/>
        <v>3</v>
      </c>
      <c r="Q9" s="57">
        <f t="shared" si="2"/>
        <v>0</v>
      </c>
      <c r="R9" s="79"/>
      <c r="S9" s="79"/>
      <c r="T9" s="57">
        <v>27</v>
      </c>
    </row>
    <row r="10" spans="1:28" ht="22.5" customHeight="1" x14ac:dyDescent="0.15">
      <c r="A10" s="382"/>
      <c r="B10" s="146" t="s">
        <v>55</v>
      </c>
      <c r="C10" s="1">
        <v>0</v>
      </c>
      <c r="D10" s="1">
        <v>1</v>
      </c>
      <c r="E10" s="51">
        <f t="shared" si="0"/>
        <v>1</v>
      </c>
      <c r="F10" s="5">
        <v>0</v>
      </c>
      <c r="G10" s="5">
        <v>0</v>
      </c>
      <c r="H10" s="5">
        <v>1</v>
      </c>
      <c r="I10" s="5">
        <v>0</v>
      </c>
      <c r="J10" s="5">
        <v>0</v>
      </c>
      <c r="K10" s="5">
        <v>0</v>
      </c>
      <c r="L10" s="148">
        <v>0</v>
      </c>
      <c r="M10" s="148">
        <v>0</v>
      </c>
      <c r="N10" s="5">
        <v>0</v>
      </c>
      <c r="O10" s="5">
        <v>0</v>
      </c>
      <c r="P10" s="143">
        <f t="shared" si="1"/>
        <v>1</v>
      </c>
      <c r="Q10" s="57">
        <f t="shared" si="2"/>
        <v>0</v>
      </c>
      <c r="R10" s="79"/>
      <c r="S10" s="79"/>
      <c r="T10" s="57">
        <v>32.5</v>
      </c>
    </row>
    <row r="11" spans="1:28" ht="22.5" customHeight="1" thickBot="1" x14ac:dyDescent="0.2">
      <c r="A11" s="382"/>
      <c r="B11" s="147" t="s">
        <v>56</v>
      </c>
      <c r="C11" s="5">
        <v>0</v>
      </c>
      <c r="D11" s="5">
        <v>1</v>
      </c>
      <c r="E11" s="148">
        <f t="shared" si="0"/>
        <v>1</v>
      </c>
      <c r="F11" s="5">
        <v>0</v>
      </c>
      <c r="G11" s="5">
        <v>0</v>
      </c>
      <c r="H11" s="5">
        <v>0</v>
      </c>
      <c r="I11" s="5">
        <v>1</v>
      </c>
      <c r="J11" s="5">
        <v>0</v>
      </c>
      <c r="K11" s="5">
        <v>0</v>
      </c>
      <c r="L11" s="148">
        <v>0</v>
      </c>
      <c r="M11" s="148">
        <v>0</v>
      </c>
      <c r="N11" s="5">
        <v>0</v>
      </c>
      <c r="O11" s="5">
        <v>0</v>
      </c>
      <c r="P11" s="143">
        <f t="shared" si="1"/>
        <v>1</v>
      </c>
      <c r="Q11" s="57">
        <f t="shared" si="2"/>
        <v>0</v>
      </c>
      <c r="R11" s="79"/>
      <c r="S11" s="57" t="str">
        <f>IF(OR(E11&gt;0,P11&gt;0),"ERRO36","OK")</f>
        <v>ERRO36</v>
      </c>
      <c r="T11" s="57">
        <v>36</v>
      </c>
    </row>
    <row r="12" spans="1:28" ht="22.5" customHeight="1" x14ac:dyDescent="0.15">
      <c r="A12" s="384" t="s">
        <v>537</v>
      </c>
      <c r="B12" s="149"/>
      <c r="C12" s="150"/>
      <c r="D12" s="151"/>
      <c r="E12" s="152"/>
      <c r="F12" s="153"/>
      <c r="G12" s="154"/>
      <c r="H12" s="154"/>
      <c r="I12" s="154"/>
      <c r="J12" s="154"/>
      <c r="K12" s="154"/>
      <c r="L12" s="154"/>
      <c r="M12" s="154"/>
      <c r="N12" s="154"/>
      <c r="O12" s="155" t="s">
        <v>514</v>
      </c>
      <c r="P12" s="156">
        <f>IF(SUM(E4:E11)=0,0,(P4*T4+P5*T5+P6*T6+P7*T7+P8*T8+P9*T9+P10*T10+P11*T11)/SUM(P4:P11))</f>
        <v>14.708955223880597</v>
      </c>
      <c r="Q12" s="57">
        <f>IF(P12="",1,0)</f>
        <v>0</v>
      </c>
      <c r="R12" s="57">
        <f>SUM(Q12,Q13,Q14)</f>
        <v>0</v>
      </c>
      <c r="S12" s="79"/>
      <c r="T12" s="79"/>
    </row>
    <row r="13" spans="1:28" ht="22.5" customHeight="1" x14ac:dyDescent="0.15">
      <c r="A13" s="385"/>
      <c r="B13" s="157"/>
      <c r="C13" s="158"/>
      <c r="D13" s="158"/>
      <c r="E13" s="158"/>
      <c r="F13" s="158"/>
      <c r="G13" s="158"/>
      <c r="H13" s="158"/>
      <c r="I13" s="158"/>
      <c r="J13" s="158"/>
      <c r="K13" s="158"/>
      <c r="L13" s="158"/>
      <c r="M13" s="158"/>
      <c r="N13" s="158"/>
      <c r="O13" s="159" t="s">
        <v>413</v>
      </c>
      <c r="P13" s="160">
        <f>IF(SUM(C4:C11)=0,0,(C4*T4+C5*T5+C6*T6+C7*T7+C8*T8+C9*T9+C10*T10+C11*T11)/SUM(C4:C11))</f>
        <v>15.625</v>
      </c>
      <c r="Q13" s="57">
        <f>IF(P13="",1,0)</f>
        <v>0</v>
      </c>
      <c r="R13" s="79"/>
      <c r="S13" s="79"/>
      <c r="T13" s="79"/>
    </row>
    <row r="14" spans="1:28" ht="22.5" customHeight="1" thickBot="1" x14ac:dyDescent="0.2">
      <c r="A14" s="386"/>
      <c r="B14" s="161"/>
      <c r="C14" s="162"/>
      <c r="D14" s="162"/>
      <c r="E14" s="162"/>
      <c r="F14" s="162"/>
      <c r="G14" s="162"/>
      <c r="H14" s="162"/>
      <c r="I14" s="162"/>
      <c r="J14" s="162"/>
      <c r="K14" s="162"/>
      <c r="L14" s="162"/>
      <c r="M14" s="162"/>
      <c r="N14" s="162"/>
      <c r="O14" s="163" t="s">
        <v>414</v>
      </c>
      <c r="P14" s="164">
        <f>IF(SUM(D4:D11)=0,0,(D4*T4+D5*T5+D6*T6+D7*T7+D8*T8+D9*T9+D10*T10+D11*T11)/SUM(D4:D11))</f>
        <v>14.421568627450981</v>
      </c>
      <c r="Q14" s="57">
        <f>IF(P14="",1,0)</f>
        <v>0</v>
      </c>
      <c r="R14" s="79"/>
      <c r="S14" s="79"/>
      <c r="T14" s="79"/>
    </row>
    <row r="15" spans="1:28" x14ac:dyDescent="0.15">
      <c r="B15" s="165"/>
      <c r="F15" s="83" t="str">
        <f>IF(SUM(F4:F11)&lt;&gt;'Recursos Humanos'!D6,"ERRO","OK")</f>
        <v>OK</v>
      </c>
      <c r="G15" s="83" t="str">
        <f>IF(SUM(G4:G11)&lt;&gt;'Recursos Humanos'!E6,"ERRO","OK")</f>
        <v>OK</v>
      </c>
      <c r="H15" s="83" t="str">
        <f>IF(SUM(H4:H11)&lt;&gt;'Recursos Humanos'!F6,"ERRO","OK")</f>
        <v>OK</v>
      </c>
      <c r="I15" s="83" t="str">
        <f>IF(SUM(I4:I11)&lt;&gt;'Recursos Humanos'!G6,"ERRO","OK")</f>
        <v>OK</v>
      </c>
      <c r="J15" s="83" t="str">
        <f>IF(SUM(J4:J11)&lt;&gt;'Recursos Humanos'!H6,"ERRO","OK")</f>
        <v>OK</v>
      </c>
      <c r="K15" s="83" t="str">
        <f>IF(SUM(K4:K11)&lt;&gt;'Recursos Humanos'!I6,"ERRO","OK")</f>
        <v>OK</v>
      </c>
      <c r="L15" s="83" t="str">
        <f>IF(SUM(L4:L11)&lt;&gt;'Recursos Humanos'!J6,"ERRO","OK")</f>
        <v>OK</v>
      </c>
      <c r="M15" s="83" t="str">
        <f>IF(SUM(M4:M11)&lt;&gt;'Recursos Humanos'!K6,"ERRO","OK")</f>
        <v>OK</v>
      </c>
      <c r="N15" s="83" t="str">
        <f>IF(SUM(N4:N11)&lt;&gt;'Recursos Humanos'!L6,"ERRO","OK")</f>
        <v>OK</v>
      </c>
      <c r="O15" s="83" t="str">
        <f>IF(SUM(O4:O11)&lt;&gt;'Recursos Humanos'!M6,"ERRO","OK")</f>
        <v>OK</v>
      </c>
    </row>
    <row r="16" spans="1:28" s="65" customFormat="1" ht="13.5" customHeight="1" x14ac:dyDescent="0.15">
      <c r="A16" s="62" t="s">
        <v>410</v>
      </c>
      <c r="B16" s="63"/>
      <c r="C16" s="64"/>
      <c r="N16" s="67"/>
      <c r="P16" s="68"/>
      <c r="Q16" s="68"/>
      <c r="R16" s="68"/>
      <c r="S16" s="68"/>
      <c r="T16" s="68"/>
      <c r="U16" s="68"/>
      <c r="V16" s="68"/>
      <c r="W16" s="68"/>
      <c r="X16" s="68"/>
      <c r="Y16" s="68"/>
      <c r="Z16" s="69"/>
      <c r="AA16" s="69"/>
      <c r="AB16" s="69"/>
    </row>
    <row r="17" spans="1:28" s="65" customFormat="1" ht="19.5" customHeight="1" x14ac:dyDescent="0.15">
      <c r="A17" s="380" t="s">
        <v>588</v>
      </c>
      <c r="B17" s="380"/>
      <c r="C17" s="380"/>
      <c r="D17" s="380"/>
      <c r="E17" s="380"/>
      <c r="F17" s="380"/>
      <c r="G17" s="380"/>
      <c r="H17" s="380"/>
      <c r="I17" s="380"/>
      <c r="J17" s="380"/>
      <c r="K17" s="380"/>
      <c r="L17" s="380"/>
      <c r="M17" s="380"/>
      <c r="N17" s="380"/>
      <c r="O17" s="380"/>
      <c r="P17" s="380"/>
      <c r="Q17" s="72"/>
      <c r="R17" s="68"/>
      <c r="S17" s="68"/>
      <c r="T17" s="68"/>
      <c r="U17" s="68"/>
      <c r="V17" s="68"/>
      <c r="W17" s="68"/>
      <c r="X17" s="68"/>
      <c r="Y17" s="68"/>
      <c r="Z17" s="69"/>
      <c r="AA17" s="69"/>
      <c r="AB17" s="69"/>
    </row>
    <row r="18" spans="1:28" s="65" customFormat="1" ht="19.5" customHeight="1" x14ac:dyDescent="0.15">
      <c r="A18" s="380" t="s">
        <v>538</v>
      </c>
      <c r="B18" s="380"/>
      <c r="C18" s="380"/>
      <c r="D18" s="380"/>
      <c r="E18" s="380"/>
      <c r="F18" s="380"/>
      <c r="G18" s="380"/>
      <c r="H18" s="380"/>
      <c r="I18" s="380"/>
      <c r="J18" s="380"/>
      <c r="K18" s="380"/>
      <c r="L18" s="380"/>
      <c r="M18" s="380"/>
      <c r="N18" s="380"/>
      <c r="O18" s="380"/>
      <c r="P18" s="380"/>
      <c r="Q18" s="72"/>
      <c r="R18" s="68"/>
      <c r="S18" s="68"/>
      <c r="T18" s="68"/>
      <c r="U18" s="68"/>
      <c r="V18" s="68"/>
      <c r="W18" s="68"/>
      <c r="X18" s="68"/>
      <c r="Y18" s="68"/>
      <c r="Z18" s="69"/>
      <c r="AA18" s="69"/>
      <c r="AB18" s="69"/>
    </row>
    <row r="19" spans="1:28" ht="13.5" customHeight="1" x14ac:dyDescent="0.15">
      <c r="O19" s="73"/>
      <c r="P19" s="73"/>
      <c r="Q19" s="73"/>
    </row>
    <row r="20" spans="1:28" ht="13.5" customHeight="1" thickBot="1" x14ac:dyDescent="0.2">
      <c r="A20" s="62" t="s">
        <v>509</v>
      </c>
      <c r="B20" s="63"/>
      <c r="C20" s="64"/>
      <c r="D20" s="65"/>
      <c r="E20" s="65"/>
      <c r="F20" s="65"/>
      <c r="G20" s="65"/>
      <c r="H20" s="65"/>
      <c r="I20" s="65"/>
      <c r="J20" s="65"/>
      <c r="K20" s="65"/>
      <c r="L20" s="65"/>
      <c r="M20" s="65"/>
      <c r="N20" s="67"/>
      <c r="O20" s="73"/>
      <c r="P20" s="73"/>
      <c r="Q20" s="73"/>
    </row>
    <row r="21" spans="1:28" ht="61.5" customHeight="1" thickBot="1" x14ac:dyDescent="0.2">
      <c r="A21" s="377"/>
      <c r="B21" s="378"/>
      <c r="C21" s="378"/>
      <c r="D21" s="378"/>
      <c r="E21" s="378"/>
      <c r="F21" s="378"/>
      <c r="G21" s="378"/>
      <c r="H21" s="378"/>
      <c r="I21" s="378"/>
      <c r="J21" s="378"/>
      <c r="K21" s="378"/>
      <c r="L21" s="378"/>
      <c r="M21" s="378"/>
      <c r="N21" s="378"/>
      <c r="O21" s="378"/>
      <c r="P21" s="379"/>
      <c r="Q21" s="73"/>
    </row>
  </sheetData>
  <sheetProtection password="CA17" sheet="1" objects="1" scenarios="1" formatCells="0"/>
  <mergeCells count="5">
    <mergeCell ref="A4:A11"/>
    <mergeCell ref="A21:P21"/>
    <mergeCell ref="A18:P18"/>
    <mergeCell ref="A17:P17"/>
    <mergeCell ref="A12:A14"/>
  </mergeCells>
  <phoneticPr fontId="0" type="noConversion"/>
  <hyperlinks>
    <hyperlink ref="A2" location="Validação!A1" display="Ver validação"/>
  </hyperlinks>
  <printOptions horizontalCentered="1"/>
  <pageMargins left="0.23" right="0.24" top="0.56000000000000005" bottom="0.39370078740157483" header="0.28000000000000003" footer="0"/>
  <pageSetup orientation="landscape" horizontalDpi="300" verticalDpi="300" r:id="rId1"/>
  <headerFooter alignWithMargins="0">
    <oddHeader>&amp;R&amp;"Verdana,Normal"&amp;7 3</oddHeader>
  </headerFooter>
  <ignoredErrors>
    <ignoredError sqref="B6" twoDigitTextYear="1"/>
    <ignoredError sqref="P12:P14"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enableFormatConditionsCalculation="0">
    <tabColor theme="3" tint="-0.499984740745262"/>
    <pageSetUpPr autoPageBreaks="0"/>
  </sheetPr>
  <dimension ref="A1:AB15"/>
  <sheetViews>
    <sheetView showGridLines="0" showRowColHeaders="0" zoomScaleNormal="100" workbookViewId="0">
      <selection activeCell="A12" sqref="A12:E12"/>
    </sheetView>
  </sheetViews>
  <sheetFormatPr defaultRowHeight="9" x14ac:dyDescent="0.15"/>
  <cols>
    <col min="1" max="1" width="8.42578125" style="15" customWidth="1"/>
    <col min="2" max="2" width="32.42578125" style="15" customWidth="1"/>
    <col min="3" max="5" width="17.140625" style="15" customWidth="1"/>
    <col min="6" max="7" width="8.140625" style="15" customWidth="1"/>
    <col min="8"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IF(Validação!E15="Preenchido","","Mensagem: " &amp; Validação!E15 &amp; "! " &amp; Validação!E16)</f>
        <v/>
      </c>
      <c r="B2" s="235"/>
      <c r="C2" s="235"/>
      <c r="D2" s="235"/>
      <c r="E2" s="235"/>
      <c r="F2" s="240"/>
      <c r="G2" s="13"/>
      <c r="H2" s="13"/>
      <c r="I2" s="13"/>
      <c r="J2" s="13"/>
      <c r="K2" s="13"/>
      <c r="M2" s="13"/>
      <c r="P2" s="237"/>
      <c r="Q2" s="238"/>
    </row>
    <row r="3" spans="1:28" ht="34.5" customHeight="1" x14ac:dyDescent="0.15">
      <c r="A3" s="75" t="s">
        <v>69</v>
      </c>
      <c r="B3" s="140" t="s">
        <v>533</v>
      </c>
      <c r="C3" s="137" t="s">
        <v>35</v>
      </c>
      <c r="D3" s="137" t="s">
        <v>36</v>
      </c>
      <c r="E3" s="138" t="s">
        <v>22</v>
      </c>
    </row>
    <row r="4" spans="1:28" ht="22.5" customHeight="1" x14ac:dyDescent="0.15">
      <c r="A4" s="53" t="s">
        <v>70</v>
      </c>
      <c r="B4" s="54" t="s">
        <v>71</v>
      </c>
      <c r="C4" s="1">
        <v>0</v>
      </c>
      <c r="D4" s="1">
        <v>0</v>
      </c>
      <c r="E4" s="52">
        <f>SUM(C4,D4)</f>
        <v>0</v>
      </c>
      <c r="F4" s="57">
        <f>IF(OR(C4="",D4=""),1,0)</f>
        <v>0</v>
      </c>
      <c r="G4" s="57">
        <f>SUM(F4,F5,F6,F7)</f>
        <v>0</v>
      </c>
      <c r="H4" s="57" t="str">
        <f>IF(OR(C5&gt;0,D5&gt;0,C6&gt;0,D6&gt;0,C7&gt;0,D7&gt;0),"ERRO","OK")</f>
        <v>OK</v>
      </c>
    </row>
    <row r="5" spans="1:28" ht="22.5" customHeight="1" x14ac:dyDescent="0.15">
      <c r="A5" s="53" t="s">
        <v>72</v>
      </c>
      <c r="B5" s="54" t="s">
        <v>73</v>
      </c>
      <c r="C5" s="1">
        <v>0</v>
      </c>
      <c r="D5" s="1">
        <v>0</v>
      </c>
      <c r="E5" s="52">
        <f>SUM(C5,D5)</f>
        <v>0</v>
      </c>
      <c r="F5" s="57">
        <f>IF(OR(C5="",D5=""),1,0)</f>
        <v>0</v>
      </c>
      <c r="G5" s="57"/>
      <c r="H5" s="58"/>
    </row>
    <row r="6" spans="1:28" ht="22.5" customHeight="1" x14ac:dyDescent="0.15">
      <c r="A6" s="53" t="s">
        <v>74</v>
      </c>
      <c r="B6" s="54" t="s">
        <v>75</v>
      </c>
      <c r="C6" s="1">
        <v>0</v>
      </c>
      <c r="D6" s="1">
        <v>0</v>
      </c>
      <c r="E6" s="52">
        <f>SUM(C6,D6)</f>
        <v>0</v>
      </c>
      <c r="F6" s="57">
        <f>IF(OR(C6="",D6=""),1,0)</f>
        <v>0</v>
      </c>
      <c r="G6" s="79"/>
      <c r="H6" s="58"/>
    </row>
    <row r="7" spans="1:28" ht="22.5" customHeight="1" thickBot="1" x14ac:dyDescent="0.2">
      <c r="A7" s="90" t="s">
        <v>76</v>
      </c>
      <c r="B7" s="141" t="s">
        <v>77</v>
      </c>
      <c r="C7" s="5">
        <v>0</v>
      </c>
      <c r="D7" s="5">
        <v>0</v>
      </c>
      <c r="E7" s="143">
        <f>SUM(C7,D7)</f>
        <v>0</v>
      </c>
      <c r="F7" s="57">
        <f>IF(OR(C7="",D7=""),1,0)</f>
        <v>0</v>
      </c>
      <c r="G7" s="79"/>
      <c r="H7" s="58"/>
    </row>
    <row r="8" spans="1:28" ht="22.5" customHeight="1" thickBot="1" x14ac:dyDescent="0.2">
      <c r="A8" s="105" t="s">
        <v>78</v>
      </c>
      <c r="B8" s="201" t="s">
        <v>540</v>
      </c>
      <c r="C8" s="11">
        <v>1</v>
      </c>
      <c r="D8" s="11">
        <v>2</v>
      </c>
      <c r="E8" s="144">
        <f>SUM(C8,D8)</f>
        <v>3</v>
      </c>
      <c r="F8" s="79"/>
      <c r="G8" s="57">
        <f>IF(OR(C8="",D8=""),1,0)</f>
        <v>0</v>
      </c>
      <c r="H8" s="58"/>
    </row>
    <row r="10" spans="1:28" s="65" customFormat="1" ht="13.5" customHeight="1" x14ac:dyDescent="0.15">
      <c r="A10" s="62" t="s">
        <v>410</v>
      </c>
      <c r="B10" s="63"/>
      <c r="C10" s="64"/>
      <c r="N10" s="67"/>
      <c r="P10" s="68"/>
      <c r="Q10" s="68"/>
      <c r="R10" s="68"/>
      <c r="S10" s="68"/>
      <c r="T10" s="68"/>
      <c r="U10" s="68"/>
      <c r="V10" s="68"/>
      <c r="W10" s="68"/>
      <c r="X10" s="68"/>
      <c r="Y10" s="68"/>
      <c r="Z10" s="69"/>
      <c r="AA10" s="69"/>
      <c r="AB10" s="69"/>
    </row>
    <row r="11" spans="1:28" s="65" customFormat="1" ht="19.5" customHeight="1" x14ac:dyDescent="0.15">
      <c r="A11" s="380" t="s">
        <v>539</v>
      </c>
      <c r="B11" s="380"/>
      <c r="C11" s="380"/>
      <c r="D11" s="380"/>
      <c r="E11" s="380"/>
      <c r="F11" s="145"/>
      <c r="G11" s="70"/>
      <c r="H11" s="70"/>
      <c r="I11" s="70"/>
      <c r="J11" s="70"/>
      <c r="K11" s="70"/>
      <c r="L11" s="70"/>
      <c r="M11" s="70"/>
      <c r="N11" s="70"/>
      <c r="O11" s="139"/>
      <c r="P11" s="71"/>
      <c r="Q11" s="72"/>
      <c r="R11" s="68"/>
      <c r="S11" s="68"/>
      <c r="T11" s="68"/>
      <c r="U11" s="68"/>
      <c r="V11" s="68"/>
      <c r="W11" s="68"/>
      <c r="X11" s="68"/>
      <c r="Y11" s="68"/>
      <c r="Z11" s="69"/>
      <c r="AA11" s="69"/>
      <c r="AB11" s="69"/>
    </row>
    <row r="12" spans="1:28" s="65" customFormat="1" ht="19.5" customHeight="1" x14ac:dyDescent="0.15">
      <c r="A12" s="380" t="s">
        <v>546</v>
      </c>
      <c r="B12" s="380"/>
      <c r="C12" s="380"/>
      <c r="D12" s="380"/>
      <c r="E12" s="380"/>
      <c r="F12" s="145"/>
      <c r="G12" s="70"/>
      <c r="H12" s="70"/>
      <c r="I12" s="70"/>
      <c r="J12" s="70"/>
      <c r="K12" s="70"/>
      <c r="L12" s="70"/>
      <c r="M12" s="70"/>
      <c r="N12" s="70"/>
      <c r="O12" s="139"/>
      <c r="P12" s="71"/>
      <c r="Q12" s="72"/>
      <c r="R12" s="68"/>
      <c r="S12" s="68"/>
      <c r="T12" s="68"/>
      <c r="U12" s="68"/>
      <c r="V12" s="68"/>
      <c r="W12" s="68"/>
      <c r="X12" s="68"/>
      <c r="Y12" s="68"/>
      <c r="Z12" s="69"/>
      <c r="AA12" s="69"/>
      <c r="AB12" s="69"/>
    </row>
    <row r="13" spans="1:28" ht="13.5" customHeight="1" x14ac:dyDescent="0.15">
      <c r="O13" s="73"/>
      <c r="P13" s="73"/>
      <c r="Q13" s="73"/>
    </row>
    <row r="14" spans="1:28" ht="13.5" customHeight="1" thickBot="1" x14ac:dyDescent="0.2">
      <c r="A14" s="62" t="s">
        <v>509</v>
      </c>
      <c r="B14" s="63"/>
      <c r="C14" s="64"/>
      <c r="D14" s="65"/>
      <c r="E14" s="65"/>
      <c r="F14" s="65"/>
      <c r="G14" s="65"/>
      <c r="H14" s="65"/>
      <c r="I14" s="65"/>
      <c r="J14" s="65"/>
      <c r="K14" s="65"/>
      <c r="L14" s="65"/>
      <c r="M14" s="65"/>
      <c r="N14" s="67"/>
      <c r="O14" s="73"/>
      <c r="P14" s="73"/>
      <c r="Q14" s="73"/>
    </row>
    <row r="15" spans="1:28" ht="61.5" customHeight="1" thickBot="1" x14ac:dyDescent="0.2">
      <c r="A15" s="377"/>
      <c r="B15" s="378"/>
      <c r="C15" s="378"/>
      <c r="D15" s="378"/>
      <c r="E15" s="379"/>
      <c r="F15" s="74"/>
      <c r="G15" s="74"/>
      <c r="H15" s="74"/>
      <c r="I15" s="74"/>
      <c r="J15" s="74"/>
      <c r="K15" s="74"/>
      <c r="L15" s="74"/>
      <c r="M15" s="74"/>
      <c r="N15" s="74"/>
      <c r="O15" s="73"/>
      <c r="P15" s="73"/>
      <c r="Q15" s="73"/>
    </row>
  </sheetData>
  <sheetProtection password="CA17" sheet="1" objects="1" scenarios="1" formatCells="0"/>
  <mergeCells count="3">
    <mergeCell ref="A11:E11"/>
    <mergeCell ref="A15:E15"/>
    <mergeCell ref="A12:E12"/>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enableFormatConditionsCalculation="0">
    <tabColor theme="3" tint="-0.499984740745262"/>
    <pageSetUpPr autoPageBreaks="0"/>
  </sheetPr>
  <dimension ref="A1:AB19"/>
  <sheetViews>
    <sheetView showGridLines="0" showRowColHeaders="0" zoomScaleNormal="100" workbookViewId="0">
      <selection activeCell="D13" sqref="D13"/>
    </sheetView>
  </sheetViews>
  <sheetFormatPr defaultRowHeight="9" x14ac:dyDescent="0.15"/>
  <cols>
    <col min="1" max="1" width="8.5703125" style="15" customWidth="1"/>
    <col min="2" max="2" width="38.28515625" style="15" customWidth="1"/>
    <col min="3" max="5" width="17.140625" style="15" customWidth="1"/>
    <col min="6" max="6" width="10" style="15" customWidth="1"/>
    <col min="7" max="8" width="8.140625" style="15" customWidth="1"/>
    <col min="9" max="16384" width="9.140625" style="15"/>
  </cols>
  <sheetData>
    <row r="1" spans="1:28" s="236" customFormat="1" ht="17.25" customHeight="1" x14ac:dyDescent="0.2">
      <c r="A1" s="239" t="str">
        <f>IF(Identificação!C17="","",Identificação!C17)</f>
        <v>ESCOLA BÁSICA E SECUNDÁRIA DO PORTO MONIZ</v>
      </c>
    </row>
    <row r="2" spans="1:28" s="236" customFormat="1" ht="17.25" customHeight="1" thickBot="1" x14ac:dyDescent="0.25">
      <c r="A2" s="235" t="str">
        <f>IF(Validação!E21="Preenchido","","Mensagem: " &amp; Validação!E21 &amp; "! " &amp; Validação!E22)</f>
        <v/>
      </c>
      <c r="B2" s="235"/>
      <c r="C2" s="235"/>
      <c r="D2" s="235"/>
      <c r="E2" s="235"/>
      <c r="F2" s="235"/>
      <c r="G2" s="13"/>
      <c r="H2" s="13"/>
      <c r="I2" s="13"/>
      <c r="J2" s="13"/>
      <c r="K2" s="13"/>
      <c r="M2" s="13"/>
      <c r="P2" s="237"/>
      <c r="Q2" s="238"/>
    </row>
    <row r="3" spans="1:28" ht="34.5" customHeight="1" x14ac:dyDescent="0.15">
      <c r="A3" s="75" t="s">
        <v>79</v>
      </c>
      <c r="B3" s="107" t="s">
        <v>544</v>
      </c>
      <c r="C3" s="137" t="s">
        <v>35</v>
      </c>
      <c r="D3" s="137" t="s">
        <v>36</v>
      </c>
      <c r="E3" s="137" t="s">
        <v>22</v>
      </c>
      <c r="F3" s="138" t="s">
        <v>57</v>
      </c>
    </row>
    <row r="4" spans="1:28" ht="22.5" customHeight="1" x14ac:dyDescent="0.15">
      <c r="A4" s="381"/>
      <c r="B4" s="54" t="s">
        <v>80</v>
      </c>
      <c r="C4" s="1">
        <v>0</v>
      </c>
      <c r="D4" s="1">
        <v>0</v>
      </c>
      <c r="E4" s="51">
        <f>SUM(C4,D4)</f>
        <v>0</v>
      </c>
      <c r="F4" s="56">
        <f>IF(OR(C4&lt;&gt;"",D4&lt;&gt;""),E4/$G$14,0)</f>
        <v>0</v>
      </c>
      <c r="G4" s="57">
        <f>IF(OR(C4="",D4=""),1,0)</f>
        <v>0</v>
      </c>
      <c r="H4" s="57">
        <f>SUM(G4,G5,G6,G7,G8,G9,G10,G11,G12,G13)</f>
        <v>0</v>
      </c>
      <c r="I4" s="57" t="str">
        <f>IF(SUM(C4:C13)&lt;&gt;'Recursos Humanos'!N4,"ERROH",IF(SUM(D4:D13)&lt;&gt;'Recursos Humanos'!N5,"ERROM","OK"))</f>
        <v>OK</v>
      </c>
      <c r="J4" s="57" t="str">
        <f>IF(OR(C4&gt;0,D4&gt;0),"ERRO4","OK")</f>
        <v>OK</v>
      </c>
      <c r="K4" s="58"/>
    </row>
    <row r="5" spans="1:28" ht="22.5" customHeight="1" x14ac:dyDescent="0.15">
      <c r="A5" s="382"/>
      <c r="B5" s="54" t="s">
        <v>81</v>
      </c>
      <c r="C5" s="1">
        <v>3</v>
      </c>
      <c r="D5" s="1">
        <v>6</v>
      </c>
      <c r="E5" s="51">
        <f t="shared" ref="E5:E13" si="0">SUM(C5,D5)</f>
        <v>9</v>
      </c>
      <c r="F5" s="56">
        <f t="shared" ref="F5:F13" si="1">IF(OR(C5&lt;&gt;"",D5&lt;&gt;""),E5/$G$14,0)</f>
        <v>0.13432835820895522</v>
      </c>
      <c r="G5" s="57">
        <f t="shared" ref="G5:G13" si="2">IF(OR(C5="",D5=""),1,0)</f>
        <v>0</v>
      </c>
      <c r="H5" s="79"/>
      <c r="I5" s="79"/>
      <c r="J5" s="58"/>
      <c r="K5" s="58"/>
    </row>
    <row r="6" spans="1:28" ht="22.5" customHeight="1" x14ac:dyDescent="0.15">
      <c r="A6" s="382"/>
      <c r="B6" s="54" t="s">
        <v>82</v>
      </c>
      <c r="C6" s="1">
        <v>1</v>
      </c>
      <c r="D6" s="1">
        <v>8</v>
      </c>
      <c r="E6" s="51">
        <f t="shared" si="0"/>
        <v>9</v>
      </c>
      <c r="F6" s="56">
        <f t="shared" si="1"/>
        <v>0.13432835820895522</v>
      </c>
      <c r="G6" s="57">
        <f t="shared" si="2"/>
        <v>0</v>
      </c>
      <c r="H6" s="79"/>
      <c r="I6" s="79"/>
      <c r="J6" s="58"/>
      <c r="K6" s="58"/>
    </row>
    <row r="7" spans="1:28" ht="22.5" customHeight="1" x14ac:dyDescent="0.15">
      <c r="A7" s="382"/>
      <c r="B7" s="54" t="s">
        <v>83</v>
      </c>
      <c r="C7" s="1">
        <v>1</v>
      </c>
      <c r="D7" s="1">
        <v>1</v>
      </c>
      <c r="E7" s="51">
        <f t="shared" si="0"/>
        <v>2</v>
      </c>
      <c r="F7" s="56">
        <f t="shared" si="1"/>
        <v>2.9850746268656716E-2</v>
      </c>
      <c r="G7" s="57">
        <f t="shared" si="2"/>
        <v>0</v>
      </c>
      <c r="H7" s="79"/>
      <c r="I7" s="79"/>
      <c r="J7" s="58"/>
      <c r="K7" s="58"/>
    </row>
    <row r="8" spans="1:28" ht="22.5" customHeight="1" x14ac:dyDescent="0.15">
      <c r="A8" s="382"/>
      <c r="B8" s="54" t="s">
        <v>84</v>
      </c>
      <c r="C8" s="1">
        <v>0</v>
      </c>
      <c r="D8" s="1">
        <v>0</v>
      </c>
      <c r="E8" s="51">
        <f t="shared" si="0"/>
        <v>0</v>
      </c>
      <c r="F8" s="56">
        <f t="shared" si="1"/>
        <v>0</v>
      </c>
      <c r="G8" s="57">
        <f t="shared" si="2"/>
        <v>0</v>
      </c>
      <c r="H8" s="79"/>
      <c r="I8" s="79"/>
      <c r="J8" s="58"/>
      <c r="K8" s="58"/>
    </row>
    <row r="9" spans="1:28" ht="22.5" customHeight="1" x14ac:dyDescent="0.15">
      <c r="A9" s="382"/>
      <c r="B9" s="54" t="s">
        <v>85</v>
      </c>
      <c r="C9" s="1">
        <v>1</v>
      </c>
      <c r="D9" s="1">
        <v>9</v>
      </c>
      <c r="E9" s="51">
        <f t="shared" si="0"/>
        <v>10</v>
      </c>
      <c r="F9" s="56">
        <f t="shared" si="1"/>
        <v>0.14925373134328357</v>
      </c>
      <c r="G9" s="57">
        <f t="shared" si="2"/>
        <v>0</v>
      </c>
      <c r="H9" s="79"/>
      <c r="I9" s="79"/>
      <c r="J9" s="58"/>
      <c r="K9" s="58"/>
    </row>
    <row r="10" spans="1:28" ht="22.5" customHeight="1" x14ac:dyDescent="0.15">
      <c r="A10" s="382"/>
      <c r="B10" s="54" t="s">
        <v>86</v>
      </c>
      <c r="C10" s="1">
        <v>0</v>
      </c>
      <c r="D10" s="1">
        <v>0</v>
      </c>
      <c r="E10" s="51">
        <f t="shared" si="0"/>
        <v>0</v>
      </c>
      <c r="F10" s="56">
        <f t="shared" si="1"/>
        <v>0</v>
      </c>
      <c r="G10" s="57">
        <f t="shared" si="2"/>
        <v>0</v>
      </c>
      <c r="H10" s="79"/>
      <c r="I10" s="79"/>
      <c r="J10" s="58"/>
      <c r="K10" s="58"/>
    </row>
    <row r="11" spans="1:28" ht="22.5" customHeight="1" x14ac:dyDescent="0.15">
      <c r="A11" s="382"/>
      <c r="B11" s="54" t="s">
        <v>87</v>
      </c>
      <c r="C11" s="1">
        <v>10</v>
      </c>
      <c r="D11" s="1">
        <v>25</v>
      </c>
      <c r="E11" s="51">
        <f t="shared" si="0"/>
        <v>35</v>
      </c>
      <c r="F11" s="56">
        <f t="shared" si="1"/>
        <v>0.52238805970149249</v>
      </c>
      <c r="G11" s="57">
        <f t="shared" si="2"/>
        <v>0</v>
      </c>
      <c r="H11" s="79"/>
      <c r="I11" s="79"/>
      <c r="J11" s="58"/>
      <c r="K11" s="58"/>
    </row>
    <row r="12" spans="1:28" ht="22.5" customHeight="1" x14ac:dyDescent="0.15">
      <c r="A12" s="382"/>
      <c r="B12" s="54" t="s">
        <v>88</v>
      </c>
      <c r="C12" s="1">
        <v>0</v>
      </c>
      <c r="D12" s="1">
        <v>2</v>
      </c>
      <c r="E12" s="51">
        <f t="shared" si="0"/>
        <v>2</v>
      </c>
      <c r="F12" s="56">
        <f t="shared" si="1"/>
        <v>2.9850746268656716E-2</v>
      </c>
      <c r="G12" s="57">
        <f t="shared" si="2"/>
        <v>0</v>
      </c>
      <c r="H12" s="79"/>
      <c r="I12" s="79"/>
      <c r="J12" s="58"/>
      <c r="K12" s="58"/>
    </row>
    <row r="13" spans="1:28" ht="22.5" customHeight="1" thickBot="1" x14ac:dyDescent="0.2">
      <c r="A13" s="383"/>
      <c r="B13" s="99" t="s">
        <v>89</v>
      </c>
      <c r="C13" s="6">
        <v>0</v>
      </c>
      <c r="D13" s="6">
        <v>0</v>
      </c>
      <c r="E13" s="7">
        <f t="shared" si="0"/>
        <v>0</v>
      </c>
      <c r="F13" s="61">
        <f t="shared" si="1"/>
        <v>0</v>
      </c>
      <c r="G13" s="57">
        <f t="shared" si="2"/>
        <v>0</v>
      </c>
      <c r="H13" s="79"/>
      <c r="I13" s="79"/>
      <c r="J13" s="58"/>
      <c r="K13" s="58"/>
    </row>
    <row r="14" spans="1:28" x14ac:dyDescent="0.15">
      <c r="G14" s="83">
        <f>SUM(E4:E13)</f>
        <v>67</v>
      </c>
      <c r="H14" s="58"/>
      <c r="I14" s="58"/>
      <c r="J14" s="58"/>
      <c r="K14" s="58"/>
    </row>
    <row r="15" spans="1:28" s="65" customFormat="1" ht="13.5" customHeight="1" x14ac:dyDescent="0.15">
      <c r="A15" s="62" t="s">
        <v>410</v>
      </c>
      <c r="B15" s="63"/>
      <c r="C15" s="64"/>
      <c r="G15" s="66"/>
      <c r="H15" s="66"/>
      <c r="I15" s="66"/>
      <c r="J15" s="66"/>
      <c r="K15" s="66"/>
      <c r="N15" s="67"/>
      <c r="P15" s="68"/>
      <c r="Q15" s="68"/>
      <c r="R15" s="68"/>
      <c r="S15" s="68"/>
      <c r="T15" s="68"/>
      <c r="U15" s="68"/>
      <c r="V15" s="68"/>
      <c r="W15" s="68"/>
      <c r="X15" s="68"/>
      <c r="Y15" s="68"/>
      <c r="Z15" s="69"/>
      <c r="AA15" s="69"/>
      <c r="AB15" s="69"/>
    </row>
    <row r="16" spans="1:28" s="65" customFormat="1" ht="19.5" customHeight="1" x14ac:dyDescent="0.15">
      <c r="A16" s="380" t="s">
        <v>590</v>
      </c>
      <c r="B16" s="380"/>
      <c r="C16" s="380"/>
      <c r="D16" s="380"/>
      <c r="E16" s="380"/>
      <c r="F16" s="380"/>
      <c r="G16" s="70"/>
      <c r="H16" s="70"/>
      <c r="I16" s="70"/>
      <c r="J16" s="70"/>
      <c r="K16" s="70"/>
      <c r="L16" s="70"/>
      <c r="M16" s="70"/>
      <c r="N16" s="70"/>
      <c r="O16" s="139"/>
      <c r="P16" s="71"/>
      <c r="Q16" s="72"/>
      <c r="R16" s="68"/>
      <c r="S16" s="68"/>
      <c r="T16" s="68"/>
      <c r="U16" s="68"/>
      <c r="V16" s="68"/>
      <c r="W16" s="68"/>
      <c r="X16" s="68"/>
      <c r="Y16" s="68"/>
      <c r="Z16" s="69"/>
      <c r="AA16" s="69"/>
      <c r="AB16" s="69"/>
    </row>
    <row r="17" spans="1:17" ht="13.5" customHeight="1" x14ac:dyDescent="0.15">
      <c r="O17" s="73"/>
      <c r="P17" s="73"/>
      <c r="Q17" s="73"/>
    </row>
    <row r="18" spans="1:17" ht="13.5" customHeight="1" thickBot="1" x14ac:dyDescent="0.2">
      <c r="A18" s="62" t="s">
        <v>509</v>
      </c>
      <c r="B18" s="63"/>
      <c r="C18" s="64"/>
      <c r="D18" s="65"/>
      <c r="E18" s="65"/>
      <c r="F18" s="65"/>
      <c r="G18" s="65"/>
      <c r="H18" s="65"/>
      <c r="I18" s="65"/>
      <c r="J18" s="65"/>
      <c r="K18" s="65"/>
      <c r="L18" s="65"/>
      <c r="M18" s="65"/>
      <c r="N18" s="67"/>
      <c r="O18" s="73"/>
      <c r="P18" s="73"/>
      <c r="Q18" s="73"/>
    </row>
    <row r="19" spans="1:17" ht="61.5" customHeight="1" thickBot="1" x14ac:dyDescent="0.2">
      <c r="A19" s="377"/>
      <c r="B19" s="378"/>
      <c r="C19" s="378"/>
      <c r="D19" s="378"/>
      <c r="E19" s="378"/>
      <c r="F19" s="379"/>
      <c r="G19" s="74"/>
      <c r="H19" s="74"/>
      <c r="I19" s="74"/>
      <c r="J19" s="74"/>
      <c r="K19" s="74"/>
      <c r="L19" s="74"/>
      <c r="M19" s="74"/>
      <c r="N19" s="74"/>
      <c r="O19" s="73"/>
      <c r="P19" s="73"/>
      <c r="Q19" s="73"/>
    </row>
  </sheetData>
  <sheetProtection password="CA17" sheet="1" objects="1" scenarios="1" formatCells="0"/>
  <mergeCells count="3">
    <mergeCell ref="A4:A13"/>
    <mergeCell ref="A16:F16"/>
    <mergeCell ref="A19:F19"/>
  </mergeCells>
  <phoneticPr fontId="0" type="noConversion"/>
  <hyperlinks>
    <hyperlink ref="A2" location="Validação!A1" display="Ver validação"/>
  </hyperlinks>
  <printOptions horizontalCentered="1"/>
  <pageMargins left="0.23622047244094491" right="0.23622047244094491" top="0.56000000000000005" bottom="0.28999999999999998" header="0.26" footer="0"/>
  <pageSetup orientation="landscape" horizontalDpi="300" verticalDpi="300" r:id="rId1"/>
  <headerFooter alignWithMargins="0">
    <oddHeader>&amp;R&amp;"Verdana,Normal"&amp;7 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29</vt:i4>
      </vt:variant>
      <vt:variant>
        <vt:lpstr>Intervalos com nome</vt:lpstr>
      </vt:variant>
      <vt:variant>
        <vt:i4>29</vt:i4>
      </vt:variant>
    </vt:vector>
  </HeadingPairs>
  <TitlesOfParts>
    <vt:vector size="58" baseType="lpstr">
      <vt:lpstr>Identificação</vt:lpstr>
      <vt:lpstr>Instruções</vt:lpstr>
      <vt:lpstr>FAQ's</vt:lpstr>
      <vt:lpstr>Validação</vt:lpstr>
      <vt:lpstr>Recursos Humanos</vt:lpstr>
      <vt:lpstr>Estrut. Etária</vt:lpstr>
      <vt:lpstr>Estrut. Antiguidades</vt:lpstr>
      <vt:lpstr>Trab. Estrangeiros</vt:lpstr>
      <vt:lpstr>Estrut. Habilitacional</vt:lpstr>
      <vt:lpstr>Admissões</vt:lpstr>
      <vt:lpstr>Saídas</vt:lpstr>
      <vt:lpstr>Saídas Nomeados</vt:lpstr>
      <vt:lpstr>Saídas Contratados</vt:lpstr>
      <vt:lpstr>Postos de Trabalho</vt:lpstr>
      <vt:lpstr>Alter. Posic. e Promoções</vt:lpstr>
      <vt:lpstr>Modalidade de Horário</vt:lpstr>
      <vt:lpstr>Trabalho Extraord.</vt:lpstr>
      <vt:lpstr>Ausências Trabalho</vt:lpstr>
      <vt:lpstr>Horas Não Trabalhadas</vt:lpstr>
      <vt:lpstr>Encargos com Pessoal</vt:lpstr>
      <vt:lpstr>Acidentes em Serviço</vt:lpstr>
      <vt:lpstr>Doenças Profissionais</vt:lpstr>
      <vt:lpstr>Higiene Segurança Trab.</vt:lpstr>
      <vt:lpstr>Custos Prevenção Acidentes</vt:lpstr>
      <vt:lpstr>Formação Prof Niveis Custos</vt:lpstr>
      <vt:lpstr>Prestações Sociais Acção Social</vt:lpstr>
      <vt:lpstr>Relaç Profis Comissões Discipli</vt:lpstr>
      <vt:lpstr>Distribuição Geográfica </vt:lpstr>
      <vt:lpstr>Cobertura de Mapas</vt:lpstr>
      <vt:lpstr>'Acidentes em Serviço'!Área_de_Impressão</vt:lpstr>
      <vt:lpstr>Admissões!Área_de_Impressão</vt:lpstr>
      <vt:lpstr>'Alter. Posic. e Promoções'!Área_de_Impressão</vt:lpstr>
      <vt:lpstr>'Ausências Trabalho'!Área_de_Impressão</vt:lpstr>
      <vt:lpstr>'Cobertura de Mapas'!Área_de_Impressão</vt:lpstr>
      <vt:lpstr>'Custos Prevenção Acidentes'!Área_de_Impressão</vt:lpstr>
      <vt:lpstr>'Distribuição Geográfica '!Área_de_Impressão</vt:lpstr>
      <vt:lpstr>'Doenças Profissionais'!Área_de_Impressão</vt:lpstr>
      <vt:lpstr>'Encargos com Pessoal'!Área_de_Impressão</vt:lpstr>
      <vt:lpstr>'Estrut. Antiguidades'!Área_de_Impressão</vt:lpstr>
      <vt:lpstr>'Estrut. Etária'!Área_de_Impressão</vt:lpstr>
      <vt:lpstr>'Estrut. Habilitacional'!Área_de_Impressão</vt:lpstr>
      <vt:lpstr>'FAQ''s'!Área_de_Impressão</vt:lpstr>
      <vt:lpstr>'Formação Prof Niveis Custos'!Área_de_Impressão</vt:lpstr>
      <vt:lpstr>'Higiene Segurança Trab.'!Área_de_Impressão</vt:lpstr>
      <vt:lpstr>'Horas Não Trabalhadas'!Área_de_Impressão</vt:lpstr>
      <vt:lpstr>Identificação!Área_de_Impressão</vt:lpstr>
      <vt:lpstr>Instruções!Área_de_Impressão</vt:lpstr>
      <vt:lpstr>'Modalidade de Horário'!Área_de_Impressão</vt:lpstr>
      <vt:lpstr>'Postos de Trabalho'!Área_de_Impressão</vt:lpstr>
      <vt:lpstr>'Prestações Sociais Acção Social'!Área_de_Impressão</vt:lpstr>
      <vt:lpstr>'Recursos Humanos'!Área_de_Impressão</vt:lpstr>
      <vt:lpstr>'Relaç Profis Comissões Discipli'!Área_de_Impressão</vt:lpstr>
      <vt:lpstr>Saídas!Área_de_Impressão</vt:lpstr>
      <vt:lpstr>'Saídas Contratados'!Área_de_Impressão</vt:lpstr>
      <vt:lpstr>'Saídas Nomeados'!Área_de_Impressão</vt:lpstr>
      <vt:lpstr>'Trab. Estrangeiros'!Área_de_Impressão</vt:lpstr>
      <vt:lpstr>'Trabalho Extraord.'!Área_de_Impressão</vt:lpstr>
      <vt:lpstr>Validação!Área_de_Impressão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srece</dc:creator>
  <cp:lastModifiedBy>Justino</cp:lastModifiedBy>
  <cp:lastPrinted>2016-03-09T14:24:42Z</cp:lastPrinted>
  <dcterms:created xsi:type="dcterms:W3CDTF">2010-02-08T16:29:27Z</dcterms:created>
  <dcterms:modified xsi:type="dcterms:W3CDTF">2016-04-26T11:17:04Z</dcterms:modified>
</cp:coreProperties>
</file>